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OWLING\AGB-Site-2020_21\ligues\le solitaire\2026-2027\"/>
    </mc:Choice>
  </mc:AlternateContent>
  <xr:revisionPtr revIDLastSave="0" documentId="13_ncr:1_{ED9EFF30-4422-4B18-B90E-3E3793567C20}" xr6:coauthVersionLast="47" xr6:coauthVersionMax="47" xr10:uidLastSave="{00000000-0000-0000-0000-000000000000}"/>
  <bookViews>
    <workbookView xWindow="-120" yWindow="-120" windowWidth="29040" windowHeight="17640" activeTab="3" xr2:uid="{00000000-000D-0000-FFFF-FFFF00000000}"/>
  </bookViews>
  <sheets>
    <sheet name="2026" sheetId="4" r:id="rId1"/>
    <sheet name="2027" sheetId="12" r:id="rId2"/>
    <sheet name="2026-2027" sheetId="2" r:id="rId3"/>
    <sheet name="Moyenne" sheetId="6" r:id="rId4"/>
  </sheets>
  <calcPr calcId="191029"/>
</workbook>
</file>

<file path=xl/calcChain.xml><?xml version="1.0" encoding="utf-8"?>
<calcChain xmlns="http://schemas.openxmlformats.org/spreadsheetml/2006/main">
  <c r="J48" i="12" l="1"/>
  <c r="AC46" i="2" l="1"/>
  <c r="AD46" i="2"/>
  <c r="R48" i="12"/>
  <c r="Q48" i="12"/>
  <c r="AE46" i="2" l="1"/>
  <c r="S48" i="12"/>
  <c r="I41" i="4" l="1"/>
  <c r="I42" i="4"/>
  <c r="I43" i="4"/>
  <c r="I44" i="4"/>
  <c r="K44" i="4" s="1"/>
  <c r="I43" i="2"/>
  <c r="J43" i="2"/>
  <c r="I44" i="2"/>
  <c r="J44" i="2"/>
  <c r="K43" i="2" l="1"/>
  <c r="K44" i="2"/>
  <c r="D46" i="2" l="1"/>
  <c r="C46" i="2"/>
  <c r="B55" i="2"/>
  <c r="AK46" i="2"/>
  <c r="AJ46" i="2"/>
  <c r="P46" i="2"/>
  <c r="W42" i="2"/>
  <c r="V42" i="2"/>
  <c r="W41" i="2"/>
  <c r="V41" i="2"/>
  <c r="W40" i="2"/>
  <c r="V40" i="2"/>
  <c r="W39" i="2"/>
  <c r="V39" i="2"/>
  <c r="W38" i="2"/>
  <c r="V38" i="2"/>
  <c r="W37" i="2"/>
  <c r="V37" i="2"/>
  <c r="W36" i="2"/>
  <c r="V36" i="2"/>
  <c r="W35" i="2"/>
  <c r="V35" i="2"/>
  <c r="W34" i="2"/>
  <c r="V34" i="2"/>
  <c r="W33" i="2"/>
  <c r="V33" i="2"/>
  <c r="W32" i="2"/>
  <c r="V32" i="2"/>
  <c r="W31" i="2"/>
  <c r="V31" i="2"/>
  <c r="W30" i="2"/>
  <c r="V30" i="2"/>
  <c r="W29" i="2"/>
  <c r="V29" i="2"/>
  <c r="W28" i="2"/>
  <c r="V28" i="2"/>
  <c r="W27" i="2"/>
  <c r="V27" i="2"/>
  <c r="W26" i="2"/>
  <c r="V26" i="2"/>
  <c r="W25" i="2"/>
  <c r="V25" i="2"/>
  <c r="W24" i="2"/>
  <c r="V24" i="2"/>
  <c r="W23" i="2"/>
  <c r="V23" i="2"/>
  <c r="W22" i="2"/>
  <c r="V22" i="2"/>
  <c r="W21" i="2"/>
  <c r="V21" i="2"/>
  <c r="W20" i="2"/>
  <c r="V20" i="2"/>
  <c r="W19" i="2"/>
  <c r="V19" i="2"/>
  <c r="W18" i="2"/>
  <c r="V18" i="2"/>
  <c r="W17" i="2"/>
  <c r="V17" i="2"/>
  <c r="W16" i="2"/>
  <c r="V16" i="2"/>
  <c r="W15" i="2"/>
  <c r="V15" i="2"/>
  <c r="W14" i="2"/>
  <c r="V14" i="2"/>
  <c r="W13" i="2"/>
  <c r="V13" i="2"/>
  <c r="W12" i="2"/>
  <c r="V12" i="2"/>
  <c r="W11" i="2"/>
  <c r="V11" i="2"/>
  <c r="W10" i="2"/>
  <c r="V10" i="2"/>
  <c r="W9" i="2"/>
  <c r="V9" i="2"/>
  <c r="W8" i="2"/>
  <c r="V8" i="2"/>
  <c r="W7" i="2"/>
  <c r="V7" i="2"/>
  <c r="W6" i="2"/>
  <c r="V6" i="2"/>
  <c r="W5" i="2"/>
  <c r="V5" i="2"/>
  <c r="V45" i="2" l="1"/>
  <c r="X45" i="2" s="1"/>
  <c r="V44" i="2"/>
  <c r="X44" i="2" s="1"/>
  <c r="O46" i="2"/>
  <c r="Q46" i="2" s="1"/>
  <c r="X21" i="2"/>
  <c r="X29" i="2"/>
  <c r="X33" i="2"/>
  <c r="X37" i="2"/>
  <c r="X41" i="2"/>
  <c r="X15" i="2"/>
  <c r="X19" i="2"/>
  <c r="X23" i="2"/>
  <c r="X27" i="2"/>
  <c r="X31" i="2"/>
  <c r="AL46" i="2"/>
  <c r="E46" i="2"/>
  <c r="X6" i="2"/>
  <c r="X10" i="2"/>
  <c r="W46" i="2"/>
  <c r="X32" i="2"/>
  <c r="X22" i="2"/>
  <c r="X26" i="2"/>
  <c r="X30" i="2"/>
  <c r="X34" i="2"/>
  <c r="X38" i="2"/>
  <c r="X42" i="2"/>
  <c r="X11" i="2"/>
  <c r="X35" i="2"/>
  <c r="X5" i="2"/>
  <c r="X9" i="2"/>
  <c r="X13" i="2"/>
  <c r="X28" i="2"/>
  <c r="X36" i="2"/>
  <c r="X16" i="2"/>
  <c r="X20" i="2"/>
  <c r="X17" i="2"/>
  <c r="X24" i="2"/>
  <c r="X7" i="2"/>
  <c r="X14" i="2"/>
  <c r="X18" i="2"/>
  <c r="X25" i="2"/>
  <c r="X39" i="2"/>
  <c r="X8" i="2"/>
  <c r="X12" i="2"/>
  <c r="X40" i="2"/>
  <c r="V43" i="2"/>
  <c r="X43" i="2" s="1"/>
  <c r="V46" i="2" l="1"/>
  <c r="X46" i="2" s="1"/>
  <c r="X6" i="12"/>
  <c r="Y6" i="12"/>
  <c r="X7" i="12"/>
  <c r="Y7" i="12"/>
  <c r="X8" i="12"/>
  <c r="Y8" i="12"/>
  <c r="X9" i="12"/>
  <c r="Y9" i="12"/>
  <c r="X10" i="12"/>
  <c r="Y10" i="12"/>
  <c r="X11" i="12"/>
  <c r="Y11" i="12"/>
  <c r="X12" i="12"/>
  <c r="Y12" i="12"/>
  <c r="X13" i="12"/>
  <c r="Y13" i="12"/>
  <c r="X14" i="12"/>
  <c r="Y14" i="12"/>
  <c r="X15" i="12"/>
  <c r="Y15" i="12"/>
  <c r="X16" i="12"/>
  <c r="Y16" i="12"/>
  <c r="X17" i="12"/>
  <c r="Y17" i="12"/>
  <c r="X18" i="12"/>
  <c r="Y18" i="12"/>
  <c r="X19" i="12"/>
  <c r="Y19" i="12"/>
  <c r="X20" i="12"/>
  <c r="Y20" i="12"/>
  <c r="X21" i="12"/>
  <c r="Y21" i="12"/>
  <c r="X22" i="12"/>
  <c r="Y22" i="12"/>
  <c r="X23" i="12"/>
  <c r="Y23" i="12"/>
  <c r="X24" i="12"/>
  <c r="Y24" i="12"/>
  <c r="X25" i="12"/>
  <c r="Y25" i="12"/>
  <c r="X26" i="12"/>
  <c r="Y26" i="12"/>
  <c r="X27" i="12"/>
  <c r="Y27" i="12"/>
  <c r="X28" i="12"/>
  <c r="Y28" i="12"/>
  <c r="X29" i="12"/>
  <c r="Y29" i="12"/>
  <c r="X30" i="12"/>
  <c r="Y30" i="12"/>
  <c r="X31" i="12"/>
  <c r="Y31" i="12"/>
  <c r="X32" i="12"/>
  <c r="Y32" i="12"/>
  <c r="X33" i="12"/>
  <c r="Y33" i="12"/>
  <c r="X34" i="12"/>
  <c r="Y34" i="12"/>
  <c r="X35" i="12"/>
  <c r="Y35" i="12"/>
  <c r="X36" i="12"/>
  <c r="Y36" i="12"/>
  <c r="X37" i="12"/>
  <c r="Y37" i="12"/>
  <c r="X38" i="12"/>
  <c r="Y38" i="12"/>
  <c r="X39" i="12"/>
  <c r="Y39" i="12"/>
  <c r="X40" i="12"/>
  <c r="Y40" i="12"/>
  <c r="X41" i="12"/>
  <c r="Y41" i="12"/>
  <c r="X42" i="12"/>
  <c r="Y42" i="12"/>
  <c r="Y5" i="12"/>
  <c r="X5" i="12"/>
  <c r="Z31" i="12" l="1"/>
  <c r="Z15" i="12"/>
  <c r="Z28" i="12"/>
  <c r="Z8" i="12"/>
  <c r="Z36" i="12"/>
  <c r="Z7" i="12"/>
  <c r="Z5" i="12"/>
  <c r="Z42" i="12"/>
  <c r="Z33" i="12"/>
  <c r="Z29" i="12"/>
  <c r="Z25" i="12"/>
  <c r="Z21" i="12"/>
  <c r="Z13" i="12"/>
  <c r="Z9" i="12"/>
  <c r="Z37" i="12"/>
  <c r="Z12" i="12"/>
  <c r="Z20" i="12"/>
  <c r="Z35" i="12"/>
  <c r="Z27" i="12"/>
  <c r="Z19" i="12"/>
  <c r="Z11" i="12"/>
  <c r="Z38" i="12"/>
  <c r="Z34" i="12"/>
  <c r="Z30" i="12"/>
  <c r="Z26" i="12"/>
  <c r="Z22" i="12"/>
  <c r="Z18" i="12"/>
  <c r="Z14" i="12"/>
  <c r="Z10" i="12"/>
  <c r="Z6" i="12"/>
  <c r="Z39" i="12"/>
  <c r="Z16" i="12"/>
  <c r="Z32" i="12"/>
  <c r="Z41" i="12"/>
  <c r="Z24" i="12"/>
  <c r="Z23" i="12"/>
  <c r="Z17" i="12"/>
  <c r="Z40" i="12"/>
  <c r="J41" i="4" l="1"/>
  <c r="K41" i="4" s="1"/>
  <c r="J42" i="4"/>
  <c r="K42" i="4" s="1"/>
  <c r="J43" i="4"/>
  <c r="K43" i="4" s="1"/>
  <c r="X45" i="12" l="1"/>
  <c r="Z45" i="12" s="1"/>
  <c r="X44" i="12"/>
  <c r="Z44" i="12" s="1"/>
  <c r="X43" i="12"/>
  <c r="Z43" i="12" s="1"/>
  <c r="B55" i="4"/>
  <c r="X46" i="12" l="1"/>
  <c r="Y46" i="12"/>
  <c r="Z46" i="12" l="1"/>
  <c r="AF47" i="12" l="1"/>
  <c r="AE47" i="12"/>
  <c r="D48" i="12"/>
  <c r="C48" i="12"/>
  <c r="P46" i="4"/>
  <c r="O46" i="4"/>
  <c r="D46" i="4"/>
  <c r="C46" i="4"/>
  <c r="AG47" i="12" l="1"/>
  <c r="E48" i="12"/>
  <c r="K48" i="12"/>
  <c r="E46" i="4"/>
  <c r="J46" i="4"/>
  <c r="I46" i="4"/>
  <c r="Q46" i="4"/>
  <c r="L48" i="12" l="1"/>
  <c r="K46" i="4"/>
</calcChain>
</file>

<file path=xl/sharedStrings.xml><?xml version="1.0" encoding="utf-8"?>
<sst xmlns="http://schemas.openxmlformats.org/spreadsheetml/2006/main" count="279" uniqueCount="78">
  <si>
    <t>Pos.</t>
  </si>
  <si>
    <t>Nom</t>
  </si>
  <si>
    <t>Parties</t>
  </si>
  <si>
    <t>QA</t>
  </si>
  <si>
    <t>Moy.</t>
  </si>
  <si>
    <t>Dates</t>
  </si>
  <si>
    <t>Quilles</t>
  </si>
  <si>
    <t>Moyennes</t>
  </si>
  <si>
    <t>Le Solitaire</t>
  </si>
  <si>
    <t>Tour</t>
  </si>
  <si>
    <t>Hand</t>
  </si>
  <si>
    <t>Moyenne</t>
  </si>
  <si>
    <t>Classement général individuels 2026</t>
  </si>
  <si>
    <t>Au 01.01.2026</t>
  </si>
  <si>
    <t>Depuis le 01.04.2026 au 30.06.2026</t>
  </si>
  <si>
    <t>Au 30.06.2026</t>
  </si>
  <si>
    <t>D'Apice Vincenzo</t>
  </si>
  <si>
    <t>Corbo Pierre</t>
  </si>
  <si>
    <t>Pellein Stéphane</t>
  </si>
  <si>
    <t>Carolino Romulo</t>
  </si>
  <si>
    <t>Golay Daniel</t>
  </si>
  <si>
    <t>Moyat Magali</t>
  </si>
  <si>
    <t>Paras Marife</t>
  </si>
  <si>
    <t>Diaz Lopez José Manuel</t>
  </si>
  <si>
    <t>Seuret Catherine</t>
  </si>
  <si>
    <t>Roagna Gilles-Eric</t>
  </si>
  <si>
    <t>Dupenloup Franck</t>
  </si>
  <si>
    <t>Aries Claudia</t>
  </si>
  <si>
    <t>Grillet Liliane</t>
  </si>
  <si>
    <t>Walther Jeanette</t>
  </si>
  <si>
    <t>Baruh Enis</t>
  </si>
  <si>
    <t>Almudever Celina</t>
  </si>
  <si>
    <t>Grassin Frédéric</t>
  </si>
  <si>
    <t>Flores Merlinda</t>
  </si>
  <si>
    <t>Raiga-Clemenceau Emmanuel</t>
  </si>
  <si>
    <t>Moser Rhida</t>
  </si>
  <si>
    <t>Faller Nezza</t>
  </si>
  <si>
    <t>Chavaz Didier</t>
  </si>
  <si>
    <t>Visalli Giuseppe</t>
  </si>
  <si>
    <t>Faller Merrie</t>
  </si>
  <si>
    <t>D'Apice Eladio</t>
  </si>
  <si>
    <t>Vinée Carole</t>
  </si>
  <si>
    <t>Bourgeois Henri</t>
  </si>
  <si>
    <t>Nicole Roger</t>
  </si>
  <si>
    <t>Martinez Mary-Claude</t>
  </si>
  <si>
    <t>Umali Jaime</t>
  </si>
  <si>
    <t>Sauthier Philippe</t>
  </si>
  <si>
    <t>Bello Fabienne</t>
  </si>
  <si>
    <t>Martin José</t>
  </si>
  <si>
    <t>Privat Philippe</t>
  </si>
  <si>
    <t>Rioja Manuel</t>
  </si>
  <si>
    <t>Raymond Laurent</t>
  </si>
  <si>
    <t>Reymond Laurent</t>
  </si>
  <si>
    <t>Perito Pascal</t>
  </si>
  <si>
    <t>Rosset Franck</t>
  </si>
  <si>
    <t>Depuis le 01.04.2026 au 30.03.2026</t>
  </si>
  <si>
    <t>Depuis le 01.01.2026 au 30.062026</t>
  </si>
  <si>
    <t>192,16</t>
  </si>
  <si>
    <t>190,00</t>
  </si>
  <si>
    <t>178,66</t>
  </si>
  <si>
    <t>181,66</t>
  </si>
  <si>
    <t>172,50</t>
  </si>
  <si>
    <t>172,16</t>
  </si>
  <si>
    <t>155,50</t>
  </si>
  <si>
    <t>VERGERE Pascal</t>
  </si>
  <si>
    <t>151,16</t>
  </si>
  <si>
    <t>151,00</t>
  </si>
  <si>
    <t>163,00</t>
  </si>
  <si>
    <t>140,16</t>
  </si>
  <si>
    <t>163,16</t>
  </si>
  <si>
    <t>127,83</t>
  </si>
  <si>
    <t>126,16</t>
  </si>
  <si>
    <t>Au 23.09.2026</t>
  </si>
  <si>
    <t>Depuis le 01.10.2026</t>
  </si>
  <si>
    <t>Au 31.12.2026</t>
  </si>
  <si>
    <t>Depuis le 01.10.2025 au 14.12.2026</t>
  </si>
  <si>
    <t>Depuis le 01.01.2026 au 30.03.2027</t>
  </si>
  <si>
    <t>Classement général individuels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</si>
</sst>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E6"/>
        <bgColor indexed="64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theme="1"/>
      </bottom>
      <diagonal/>
    </border>
  </borders>
  <cellStyleXfs count="4">
    <xf numFmtId="0" fontId="0" fillId="0" borderId="0"/>
    <xf numFmtId="0" fontId="11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1" xfId="2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2" fontId="18" fillId="0" borderId="2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2" fontId="19" fillId="0" borderId="3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0" xfId="2" applyFill="1" applyBorder="1" applyAlignment="1">
      <alignment horizontal="left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16" fillId="2" borderId="1" xfId="2" applyFill="1" applyBorder="1" applyAlignment="1">
      <alignment horizontal="left" vertical="center" wrapText="1"/>
    </xf>
    <xf numFmtId="0" fontId="16" fillId="3" borderId="1" xfId="2" applyFill="1" applyBorder="1" applyAlignment="1">
      <alignment horizontal="left" vertical="center" wrapText="1"/>
    </xf>
    <xf numFmtId="2" fontId="3" fillId="0" borderId="0" xfId="0" applyNumberFormat="1" applyFont="1" applyAlignment="1">
      <alignment horizontal="center"/>
    </xf>
    <xf numFmtId="2" fontId="19" fillId="0" borderId="2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</cellXfs>
  <cellStyles count="4">
    <cellStyle name="Lien hypertexte" xfId="2" builtinId="8"/>
    <cellStyle name="Lien hypertexte 3" xfId="3" xr:uid="{DD26D34D-538A-40B8-B88B-79218F4BF262}"/>
    <cellStyle name="Normal" xfId="0" builtinId="0"/>
    <cellStyle name="Normal 2" xfId="1" xr:uid="{00000000-0005-0000-0000-000002000000}"/>
  </cellStyles>
  <dxfs count="123">
    <dxf>
      <numFmt numFmtId="2" formatCode="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/>
      </border>
    </dxf>
    <dxf>
      <alignment horizontal="center" vertical="center" textRotation="0" wrapText="0" indent="0" justifyLastLine="0" shrinkToFit="0" readingOrder="0"/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/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10"/>
        <color rgb="FF000000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/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outline="0">
        <right style="medium">
          <color rgb="FFC0C0C0"/>
        </right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10"/>
        <color rgb="FF000000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Moyenne!$E$3</c:f>
              <c:strCache>
                <c:ptCount val="1"/>
                <c:pt idx="0">
                  <c:v>Moyennes</c:v>
                </c:pt>
              </c:strCache>
            </c:strRef>
          </c:tx>
          <c:invertIfNegative val="0"/>
          <c:dPt>
            <c:idx val="1"/>
            <c:invertIfNegative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6CEC-4037-B3CD-EC892F69907C}"/>
              </c:ext>
            </c:extLst>
          </c:dPt>
          <c:dPt>
            <c:idx val="4"/>
            <c:invertIfNegative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488D-41F4-9E34-C300AAC18367}"/>
              </c:ext>
            </c:extLst>
          </c:dPt>
          <c:dPt>
            <c:idx val="5"/>
            <c:invertIfNegative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488D-41F4-9E34-C300AAC18367}"/>
              </c:ext>
            </c:extLst>
          </c:dPt>
          <c:dPt>
            <c:idx val="6"/>
            <c:invertIfNegative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D03-4206-ACAE-4EEBA3E2006E}"/>
              </c:ext>
            </c:extLst>
          </c:dPt>
          <c:dPt>
            <c:idx val="8"/>
            <c:invertIfNegative val="0"/>
            <c:bubble3D val="0"/>
            <c:spPr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A-BF96-4736-AFA1-8CF454002839}"/>
              </c:ext>
            </c:extLst>
          </c:dPt>
          <c:dPt>
            <c:idx val="9"/>
            <c:invertIfNegative val="0"/>
            <c:bubble3D val="0"/>
            <c:spPr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9-AC09-4E2E-A76D-FD9955BE39A2}"/>
              </c:ext>
            </c:extLst>
          </c:dPt>
          <c:dPt>
            <c:idx val="10"/>
            <c:invertIfNegative val="0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C-66CD-42FD-B055-6866179146B4}"/>
              </c:ext>
            </c:extLst>
          </c:dPt>
          <c:cat>
            <c:multiLvlStrRef>
              <c:f>Moyenne!$A$4:$B$15</c:f>
              <c:multiLvlStrCache>
                <c:ptCount val="12"/>
                <c:lvl>
                  <c:pt idx="0">
                    <c:v>23.08.2026</c:v>
                  </c:pt>
                  <c:pt idx="1">
                    <c:v>13.09.2026</c:v>
                  </c:pt>
                  <c:pt idx="2">
                    <c:v>20.09.2026</c:v>
                  </c:pt>
                  <c:pt idx="3">
                    <c:v>18.10.2026</c:v>
                  </c:pt>
                  <c:pt idx="4">
                    <c:v>08.11.2026</c:v>
                  </c:pt>
                  <c:pt idx="5">
                    <c:v>22.11.2026</c:v>
                  </c:pt>
                  <c:pt idx="6">
                    <c:v>06.12.2026</c:v>
                  </c:pt>
                  <c:pt idx="7">
                    <c:v>31.01.2027</c:v>
                  </c:pt>
                  <c:pt idx="8">
                    <c:v>14.02.2027</c:v>
                  </c:pt>
                  <c:pt idx="9">
                    <c:v>21.02.2027</c:v>
                  </c:pt>
                  <c:pt idx="10">
                    <c:v>01.03.2027</c:v>
                  </c:pt>
                  <c:pt idx="11">
                    <c:v>28.03.2027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</c:multiLvlStrCache>
            </c:multiLvlStrRef>
          </c:cat>
          <c:val>
            <c:numRef>
              <c:f>Moyenne!$E$4:$E$15</c:f>
              <c:numCache>
                <c:formatCode>0.00</c:formatCode>
                <c:ptCount val="12"/>
                <c:pt idx="0">
                  <c:v>161.79761904761904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8D-41F4-9E34-C300AAC18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875776"/>
        <c:axId val="174878080"/>
      </c:barChart>
      <c:catAx>
        <c:axId val="17487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878080"/>
        <c:crosses val="autoZero"/>
        <c:auto val="1"/>
        <c:lblAlgn val="ctr"/>
        <c:lblOffset val="100"/>
        <c:noMultiLvlLbl val="0"/>
      </c:catAx>
      <c:valAx>
        <c:axId val="174878080"/>
        <c:scaling>
          <c:orientation val="minMax"/>
          <c:max val="175"/>
          <c:min val="14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4875776"/>
        <c:crosses val="autoZero"/>
        <c:crossBetween val="between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16</xdr:row>
      <xdr:rowOff>129540</xdr:rowOff>
    </xdr:from>
    <xdr:to>
      <xdr:col>9</xdr:col>
      <xdr:colOff>53340</xdr:colOff>
      <xdr:row>36</xdr:row>
      <xdr:rowOff>60960</xdr:rowOff>
    </xdr:to>
    <xdr:graphicFrame macro="">
      <xdr:nvGraphicFramePr>
        <xdr:cNvPr id="4142" name="Graphique 1">
          <a:extLst>
            <a:ext uri="{FF2B5EF4-FFF2-40B4-BE49-F238E27FC236}">
              <a16:creationId xmlns:a16="http://schemas.microsoft.com/office/drawing/2014/main" id="{00000000-0008-0000-0300-00002E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6D9A4B-44AF-4DED-AFB6-267B37662F3E}" name="Tableau573" displayName="Tableau573" ref="A4:E46" totalsRowCount="1" headerRowDxfId="122" dataDxfId="121" totalsRowDxfId="120">
  <autoFilter ref="A4:E45" xr:uid="{BE6D9A4B-44AF-4DED-AFB6-267B37662F3E}"/>
  <sortState xmlns:xlrd2="http://schemas.microsoft.com/office/spreadsheetml/2017/richdata2" ref="A5:E45">
    <sortCondition ref="B5:B45"/>
  </sortState>
  <tableColumns count="5">
    <tableColumn id="1" xr3:uid="{3A92DA9F-67DA-49B8-A635-D20A696052AD}" name="Pos." dataDxfId="119" totalsRowDxfId="9"/>
    <tableColumn id="2" xr3:uid="{AEED627D-7F51-40C0-B390-FF2A8AFB5F39}" name="Nom" dataDxfId="118" totalsRowDxfId="8" dataCellStyle="Lien hypertexte"/>
    <tableColumn id="3" xr3:uid="{0B99956B-72E6-4894-9D79-89BC41755359}" name="QA" totalsRowFunction="sum" dataDxfId="117" totalsRowDxfId="7"/>
    <tableColumn id="11" xr3:uid="{0F0B2616-E0CD-4FAD-A792-77156F1339A0}" name="Parties" totalsRowFunction="sum" dataDxfId="116" totalsRowDxfId="6"/>
    <tableColumn id="5" xr3:uid="{ED5CA932-5C04-4481-ADC8-7814C3BB72F3}" name="Moy." totalsRowFunction="custom" dataDxfId="115" totalsRowDxfId="5">
      <totalsRowFormula>SUM(Tableau573[[#Totals],[QA]]/Tableau573[[#Totals],[Parties]])</totalsRowFormula>
    </tableColumn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3295E5D-257C-4221-9EDC-92F3E0994B11}" name="Tableau57241319" displayName="Tableau57241319" ref="G4:K44" totalsRowShown="0" headerRowDxfId="52" dataDxfId="51">
  <autoFilter ref="G4:K44" xr:uid="{A3295E5D-257C-4221-9EDC-92F3E0994B11}"/>
  <sortState xmlns:xlrd2="http://schemas.microsoft.com/office/spreadsheetml/2017/richdata2" ref="G5:K44">
    <sortCondition ref="H6:H44"/>
  </sortState>
  <tableColumns count="5">
    <tableColumn id="1" xr3:uid="{E71946FC-FA0B-47C4-B0F1-6E8FB5C1607D}" name="Pos." dataDxfId="50"/>
    <tableColumn id="2" xr3:uid="{6AAF4966-A39E-440A-B074-392B1518CB54}" name="Nom" dataDxfId="49" dataCellStyle="Lien hypertexte"/>
    <tableColumn id="3" xr3:uid="{CE81770C-E1B1-459F-8629-434D177B2213}" name="QA" dataDxfId="48"/>
    <tableColumn id="11" xr3:uid="{6486D254-57FD-4225-BD25-2D4CC8501CC5}" name="Parties" dataDxfId="47"/>
    <tableColumn id="5" xr3:uid="{EE05311B-2083-4313-8E1B-1F1923BD5606}" name="Moy." dataDxfId="46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1F35ABF-E009-46F4-AD1D-A824AC979D99}" name="Tableau5724101521" displayName="Tableau5724101521" ref="M4:R44" totalsRowShown="0" headerRowDxfId="45" dataDxfId="44">
  <autoFilter ref="M4:R44" xr:uid="{31F35ABF-E009-46F4-AD1D-A824AC979D99}"/>
  <sortState xmlns:xlrd2="http://schemas.microsoft.com/office/spreadsheetml/2017/richdata2" ref="M5:Q44">
    <sortCondition ref="N6:N44"/>
  </sortState>
  <tableColumns count="6">
    <tableColumn id="1" xr3:uid="{183A8863-5A10-483D-9C98-237B19058E6C}" name="Pos." dataDxfId="43"/>
    <tableColumn id="2" xr3:uid="{7A1F9E58-76F4-4586-9370-10AE142159A0}" name="Nom" dataDxfId="42" dataCellStyle="Lien hypertexte"/>
    <tableColumn id="3" xr3:uid="{4A0785AC-E2B8-4636-A3B4-4811CE4CFBC2}" name="QA" dataDxfId="41">
      <calculatedColumnFormula>SUM(Tableau573511[[#This Row],[QA]]-Tableau5739[[#This Row],[QA]])</calculatedColumnFormula>
    </tableColumn>
    <tableColumn id="11" xr3:uid="{5E3B8F72-5BEC-47C8-9D17-42AAFA821EF0}" name="Parties" dataDxfId="40"/>
    <tableColumn id="5" xr3:uid="{5D96EEC5-3EC9-4DA4-B99E-119E41C356F3}" name="Moy." dataDxfId="39">
      <calculatedColumnFormula>SUM(Tableau5724101521[[#This Row],[QA]]/Tableau5724101521[[#This Row],[Parties]])</calculatedColumnFormula>
    </tableColumn>
    <tableColumn id="4" xr3:uid="{5CE7747E-B815-45C8-B329-648C2E55CC77}" name="Hand" dataDxfId="38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46C7B92-65D0-4EC1-8C13-57AE7BD24C0C}" name="Tableau5735111622" displayName="Tableau5735111622" ref="AH4:AL44" totalsRowShown="0" headerRowDxfId="37" dataDxfId="36">
  <autoFilter ref="AH4:AL44" xr:uid="{C46C7B92-65D0-4EC1-8C13-57AE7BD24C0C}"/>
  <sortState xmlns:xlrd2="http://schemas.microsoft.com/office/spreadsheetml/2017/richdata2" ref="AH5:AL44">
    <sortCondition ref="AI5:AI44"/>
  </sortState>
  <tableColumns count="5">
    <tableColumn id="1" xr3:uid="{9EED7C09-6C79-4F28-86A8-AE1603F56CCE}" name="Pos." dataDxfId="35"/>
    <tableColumn id="2" xr3:uid="{DBAD89D1-86B7-4CB2-980E-91B649A1673A}" name="Nom" dataDxfId="34" dataCellStyle="Lien hypertexte"/>
    <tableColumn id="3" xr3:uid="{6B0B5DF4-078B-4365-A559-B980403269BE}" name="QA" dataDxfId="33" dataCellStyle="Lien hypertexte"/>
    <tableColumn id="17" xr3:uid="{0737F696-16B8-4649-94BA-4321BC514371}" name="Parties" dataDxfId="32"/>
    <tableColumn id="18" xr3:uid="{F9A4C9BB-40CD-4F39-B111-D92993E1D9CF}" name="Moyenne" dataDxfId="31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B18E839-D43E-4545-87D3-79490BBB4861}" name="Tableau57241021723" displayName="Tableau57241021723" ref="T4:Y45" totalsRowShown="0" headerRowDxfId="30" dataDxfId="29">
  <autoFilter ref="T4:Y45" xr:uid="{5B18E839-D43E-4545-87D3-79490BBB4861}"/>
  <sortState xmlns:xlrd2="http://schemas.microsoft.com/office/spreadsheetml/2017/richdata2" ref="T5:X42">
    <sortCondition ref="U6:U42"/>
  </sortState>
  <tableColumns count="6">
    <tableColumn id="1" xr3:uid="{639FD3C2-CD12-46A0-BBEC-2F8D88016D88}" name="Pos." dataDxfId="28"/>
    <tableColumn id="2" xr3:uid="{979D643E-4FAF-42C0-8DF1-86E34C2A5D66}" name="Nom" dataDxfId="27" dataCellStyle="Lien hypertexte"/>
    <tableColumn id="3" xr3:uid="{23A81389-8AE4-4E2E-B287-20C5EAD98916}" name="QA" dataDxfId="26">
      <calculatedColumnFormula>SUM(Tableau573511[[#This Row],[QA]]-Tableau572410[[#This Row],[QA]])</calculatedColumnFormula>
    </tableColumn>
    <tableColumn id="11" xr3:uid="{CF98E7D4-2A4A-4BA1-B785-4E2711202D61}" name="Parties" dataDxfId="25"/>
    <tableColumn id="5" xr3:uid="{9F6EE9BA-610F-437C-A115-17DB0BEBD694}" name="Moy." dataDxfId="24">
      <calculatedColumnFormula>SUM(V5/W5)</calculatedColumnFormula>
    </tableColumn>
    <tableColumn id="4" xr3:uid="{B25A739F-5161-4C30-A0CF-47BAB317B83B}" name="Hand" dataDxfId="23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FA56FB1-FCB1-44CE-B85C-78A925560318}" name="Tableau57241015217" displayName="Tableau57241015217" ref="AA4:AF44" totalsRowShown="0" headerRowDxfId="22" dataDxfId="21">
  <autoFilter ref="AA4:AF44" xr:uid="{3FA56FB1-FCB1-44CE-B85C-78A925560318}"/>
  <sortState xmlns:xlrd2="http://schemas.microsoft.com/office/spreadsheetml/2017/richdata2" ref="AA5:AE44">
    <sortCondition ref="AB6:AB44"/>
  </sortState>
  <tableColumns count="6">
    <tableColumn id="1" xr3:uid="{4C9333C8-5EAB-405D-85E1-555E79786B8B}" name="Pos." dataDxfId="20"/>
    <tableColumn id="2" xr3:uid="{D377CEFB-D546-44DA-A09A-6272F2B18BB8}" name="Nom" dataDxfId="19" dataCellStyle="Lien hypertexte"/>
    <tableColumn id="3" xr3:uid="{C7221FE5-91AB-44FE-8EBD-99C222702501}" name="QA" dataDxfId="18">
      <calculatedColumnFormula>SUM(Tableau573511[[#This Row],[QA]]-Tableau5739[[#This Row],[QA]])</calculatedColumnFormula>
    </tableColumn>
    <tableColumn id="11" xr3:uid="{67DFCBBC-0812-41E5-8F67-CB8BCC42FD5A}" name="Parties" dataDxfId="17"/>
    <tableColumn id="5" xr3:uid="{BD7F4E0D-F515-49B3-82C3-7D57C47F7A5B}" name="Moy." dataDxfId="16">
      <calculatedColumnFormula>SUM(Tableau57241015217[[#This Row],[QA]]/Tableau57241015217[[#This Row],[Parties]])</calculatedColumnFormula>
    </tableColumn>
    <tableColumn id="4" xr3:uid="{356D6E22-94FE-4947-993B-FB6E066A61E3}" name="Hand" dataDxfId="1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520B7F4-5DCD-4780-B113-3C60F0505900}" name="Tableau5724" displayName="Tableau5724" ref="G4:K44" totalsRowShown="0" headerRowDxfId="114" dataDxfId="113">
  <autoFilter ref="G4:K44" xr:uid="{2520B7F4-5DCD-4780-B113-3C60F0505900}"/>
  <sortState xmlns:xlrd2="http://schemas.microsoft.com/office/spreadsheetml/2017/richdata2" ref="G5:K44">
    <sortCondition ref="H6:H44"/>
  </sortState>
  <tableColumns count="5">
    <tableColumn id="1" xr3:uid="{8D8A6C48-D1F4-4DE9-953B-93EC47B2822D}" name="Pos." dataDxfId="112"/>
    <tableColumn id="2" xr3:uid="{BE1EEABB-EAD4-4C85-9351-76CAB27D7EEB}" name="Nom" dataDxfId="111" dataCellStyle="Lien hypertexte"/>
    <tableColumn id="3" xr3:uid="{655B6D8A-36E0-4F9F-AEDF-69A388D329D0}" name="QA" dataDxfId="110">
      <calculatedColumnFormula>SUM(Tableau5735111622[[#This Row],[QA]]-Tableau5731218[[#This Row],[QA]])</calculatedColumnFormula>
    </tableColumn>
    <tableColumn id="11" xr3:uid="{DC8F3020-EF31-4328-AEE7-2FD22F52E4BD}" name="Parties" dataDxfId="109">
      <calculatedColumnFormula>SUM(Tableau5735[[#This Row],[Parties]]-Tableau573[[#This Row],[Parties]])</calculatedColumnFormula>
    </tableColumn>
    <tableColumn id="5" xr3:uid="{3BBE6D3A-9A7A-4339-BB5D-07D60D11E835}" name="Moy." dataDxfId="108">
      <calculatedColumnFormula>SUM(I5/J5)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E7C2B82-5527-4145-B0DF-D1CBA821B4DB}" name="Tableau5735" displayName="Tableau5735" ref="M4:Q44" totalsRowShown="0" headerRowDxfId="107" dataDxfId="106">
  <autoFilter ref="M4:Q44" xr:uid="{3E7C2B82-5527-4145-B0DF-D1CBA821B4DB}"/>
  <sortState xmlns:xlrd2="http://schemas.microsoft.com/office/spreadsheetml/2017/richdata2" ref="M5:Q32">
    <sortCondition ref="N5:N32"/>
  </sortState>
  <tableColumns count="5">
    <tableColumn id="1" xr3:uid="{A0A2D09E-CC62-4E15-89A4-A60CE236D999}" name="Pos." dataDxfId="105"/>
    <tableColumn id="2" xr3:uid="{49CBFC4E-C04B-4B87-A5F1-E46DB0A69F9D}" name="Nom" dataDxfId="104" dataCellStyle="Lien hypertexte"/>
    <tableColumn id="3" xr3:uid="{C71BC444-6267-415B-A98B-569DFEE33CC1}" name="QA" dataDxfId="103" dataCellStyle="Lien hypertexte"/>
    <tableColumn id="11" xr3:uid="{E7DD8C53-23CE-42AA-8B8D-17AE1BE1A203}" name="Parties" dataDxfId="102"/>
    <tableColumn id="5" xr3:uid="{B1A1E486-CAE4-44BB-8949-0DBBCB50E925}" name="Moy." dataDxfId="101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5D6C8D5-1FE9-4045-81B5-ACFE40F63CC9}" name="Tableau5739" displayName="Tableau5739" ref="A4:F48" totalsRowCount="1" headerRowDxfId="100" dataDxfId="99" totalsRowDxfId="98">
  <autoFilter ref="A4:F47" xr:uid="{BE6D9A4B-44AF-4DED-AFB6-267B37662F3E}"/>
  <sortState xmlns:xlrd2="http://schemas.microsoft.com/office/spreadsheetml/2017/richdata2" ref="A5:E46">
    <sortCondition ref="B6:B46"/>
  </sortState>
  <tableColumns count="6">
    <tableColumn id="1" xr3:uid="{3B624D67-E272-4327-8D3C-BF85D3419A72}" name="Pos." dataDxfId="97" totalsRowDxfId="14"/>
    <tableColumn id="2" xr3:uid="{10E49D5F-57BE-4194-9F74-8F780947ADD4}" name="Nom" dataDxfId="96" totalsRowDxfId="13" dataCellStyle="Lien hypertexte"/>
    <tableColumn id="3" xr3:uid="{B06BC8BF-FDFA-4F4E-8B11-1BEF26990A92}" name="QA" totalsRowFunction="sum" dataDxfId="95" totalsRowDxfId="12"/>
    <tableColumn id="11" xr3:uid="{0DFB3283-3FC7-44F2-9F40-212C8BD8711E}" name="Parties" totalsRowFunction="sum" dataDxfId="94" totalsRowDxfId="11"/>
    <tableColumn id="5" xr3:uid="{4CA5F2D5-211C-47C8-8A48-868F5681BB47}" name="Moy." totalsRowFunction="custom" dataDxfId="93" totalsRowDxfId="10">
      <totalsRowFormula>SUM(Tableau5739[[#Totals],[QA]]/Tableau5739[[#Totals],[Parties]])</totalsRowFormula>
    </tableColumn>
    <tableColumn id="4" xr3:uid="{36EBF1C2-44FD-41C4-B232-E77BAA106229}" name="Hand" dataDxfId="92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9C331CB-D4E2-4DB6-A728-D40BEB0AA86E}" name="Tableau572410" displayName="Tableau572410" ref="H4:M47" totalsRowShown="0" headerRowDxfId="91" dataDxfId="90">
  <autoFilter ref="H4:M47" xr:uid="{2520B7F4-5DCD-4780-B113-3C60F0505900}"/>
  <sortState xmlns:xlrd2="http://schemas.microsoft.com/office/spreadsheetml/2017/richdata2" ref="H5:L46">
    <sortCondition ref="I6:I46"/>
  </sortState>
  <tableColumns count="6">
    <tableColumn id="1" xr3:uid="{D3CC4121-CAAB-40BC-AFA7-0938F7C462BD}" name="Pos." dataDxfId="89"/>
    <tableColumn id="2" xr3:uid="{55344A2F-E225-47C2-9BB5-698666CA6827}" name="Nom" dataDxfId="88" dataCellStyle="Lien hypertexte"/>
    <tableColumn id="3" xr3:uid="{DCC6EB9E-A15C-404C-81A8-87C432858608}" name="QA" dataDxfId="87">
      <calculatedColumnFormula>SUM(Tableau573511[[#This Row],[QA]]-Tableau5739[[#This Row],[QA]])</calculatedColumnFormula>
    </tableColumn>
    <tableColumn id="11" xr3:uid="{A9E52CDD-AA79-4810-B813-3AD5E4FB75F7}" name="Parties" dataDxfId="86"/>
    <tableColumn id="5" xr3:uid="{2ACEDFC6-C847-4191-AB82-CEAEE0FFD120}" name="Moy." dataDxfId="85">
      <calculatedColumnFormula>SUM(Tableau572410[[#This Row],[QA]]/Tableau572410[[#This Row],[Parties]])</calculatedColumnFormula>
    </tableColumn>
    <tableColumn id="4" xr3:uid="{3005430C-751B-4BBA-905A-0CC1B08C988C}" name="Hand" dataDxfId="84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1AD5822-ADBC-4A7C-A4A7-806BC1836A85}" name="Tableau573511" displayName="Tableau573511" ref="AC4:AG45" totalsRowShown="0" headerRowDxfId="83" dataDxfId="82">
  <autoFilter ref="AC4:AG45" xr:uid="{3E7C2B82-5527-4145-B0DF-D1CBA821B4DB}"/>
  <sortState xmlns:xlrd2="http://schemas.microsoft.com/office/spreadsheetml/2017/richdata2" ref="AC5:AG45">
    <sortCondition ref="AD5:AD45"/>
  </sortState>
  <tableColumns count="5">
    <tableColumn id="1" xr3:uid="{134301C4-D36A-4ED5-8685-1997E2CFDA1D}" name="Pos." dataDxfId="81"/>
    <tableColumn id="2" xr3:uid="{5F175B49-E1A2-4715-98B8-187D1066A313}" name="Nom" dataDxfId="80" dataCellStyle="Lien hypertexte"/>
    <tableColumn id="3" xr3:uid="{F7655DB7-71C3-4A0F-887B-54EB521269D5}" name="QA" dataDxfId="79" dataCellStyle="Lien hypertexte"/>
    <tableColumn id="17" xr3:uid="{C0C7758B-CE40-440E-BBB6-2EBB996EAEED}" name="Parties" dataDxfId="78"/>
    <tableColumn id="18" xr3:uid="{C08ADFAF-0103-442B-820F-F588BB257EE5}" name="Moyenne" dataDxfId="77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9E71BB-6640-403D-9D8F-67A1416DFD02}" name="Tableau5724102" displayName="Tableau5724102" ref="V4:AA45" totalsRowShown="0" headerRowDxfId="76" dataDxfId="75">
  <autoFilter ref="V4:AA45" xr:uid="{539E71BB-6640-403D-9D8F-67A1416DFD02}"/>
  <sortState xmlns:xlrd2="http://schemas.microsoft.com/office/spreadsheetml/2017/richdata2" ref="V5:Z42">
    <sortCondition ref="W6:W42"/>
  </sortState>
  <tableColumns count="6">
    <tableColumn id="1" xr3:uid="{0B4D596F-3855-4C8E-BB9A-1BFC9A541976}" name="Pos." dataDxfId="74"/>
    <tableColumn id="2" xr3:uid="{2DDB1D0D-786C-40DA-B953-DCFFB72463E7}" name="Nom" dataDxfId="73" dataCellStyle="Lien hypertexte"/>
    <tableColumn id="3" xr3:uid="{831AA2ED-C2E2-4B45-8ACC-76243E523022}" name="QA" dataDxfId="72">
      <calculatedColumnFormula>SUM(Tableau573511[[#This Row],[QA]]-Tableau572410[[#This Row],[QA]])</calculatedColumnFormula>
    </tableColumn>
    <tableColumn id="11" xr3:uid="{C13F075B-B29C-49FA-96E5-0335F1B6A727}" name="Parties" dataDxfId="71"/>
    <tableColumn id="5" xr3:uid="{B4D80391-57E1-4E16-A976-72CBDD8CF2DA}" name="Moy." dataDxfId="70">
      <calculatedColumnFormula>SUM(X5/Y5)</calculatedColumnFormula>
    </tableColumn>
    <tableColumn id="4" xr3:uid="{2EF83974-360A-4CA5-B558-2ACA4541B903}" name="Hand" dataDxfId="69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A2C029A-2890-4DCE-984B-FE3D0ADFC401}" name="Tableau5724106" displayName="Tableau5724106" ref="O4:T47" totalsRowShown="0" headerRowDxfId="68" dataDxfId="67">
  <autoFilter ref="O4:T47" xr:uid="{BA2C029A-2890-4DCE-984B-FE3D0ADFC401}"/>
  <sortState xmlns:xlrd2="http://schemas.microsoft.com/office/spreadsheetml/2017/richdata2" ref="O5:S46">
    <sortCondition ref="P6:P46"/>
  </sortState>
  <tableColumns count="6">
    <tableColumn id="1" xr3:uid="{C2691A67-52B0-4299-BA16-56E733B7D177}" name="Pos." dataDxfId="66"/>
    <tableColumn id="2" xr3:uid="{93C74C9E-F52A-4DA0-936C-B2042A737601}" name="Nom" dataDxfId="65" dataCellStyle="Lien hypertexte"/>
    <tableColumn id="3" xr3:uid="{EBD04602-95DA-46F6-98A1-9F0B164A79DE}" name="QA" dataDxfId="64">
      <calculatedColumnFormula>SUM(Tableau573511[[#This Row],[QA]]-Tableau5739[[#This Row],[QA]])</calculatedColumnFormula>
    </tableColumn>
    <tableColumn id="11" xr3:uid="{CDA9AB74-5B9F-4826-BBAE-C2CC570208F4}" name="Parties" dataDxfId="63"/>
    <tableColumn id="5" xr3:uid="{9C35279C-BC61-426D-AD3D-D9975A94B2C6}" name="Moy." dataDxfId="62">
      <calculatedColumnFormula>SUM(Tableau5724106[[#This Row],[QA]]/Tableau5724106[[#This Row],[Parties]])</calculatedColumnFormula>
    </tableColumn>
    <tableColumn id="4" xr3:uid="{D33E6222-FC73-448F-9BF1-8D3096B1B26F}" name="Hand" dataDxfId="61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7067E34-652C-431A-B215-5070C4FE3EF1}" name="Tableau5731218" displayName="Tableau5731218" ref="A4:E46" totalsRowCount="1" headerRowDxfId="60" dataDxfId="59" totalsRowDxfId="58">
  <autoFilter ref="A4:E45" xr:uid="{A7067E34-652C-431A-B215-5070C4FE3EF1}"/>
  <sortState xmlns:xlrd2="http://schemas.microsoft.com/office/spreadsheetml/2017/richdata2" ref="A5:E45">
    <sortCondition ref="B5:B45"/>
  </sortState>
  <tableColumns count="5">
    <tableColumn id="1" xr3:uid="{24382D7C-A8C2-484D-9B2F-B13FABBDEF1A}" name="Pos." dataDxfId="57" totalsRowDxfId="4"/>
    <tableColumn id="2" xr3:uid="{86578023-FC44-4B32-9909-CB917A6B9533}" name="Nom" dataDxfId="56" totalsRowDxfId="3" dataCellStyle="Lien hypertexte"/>
    <tableColumn id="3" xr3:uid="{E69BB83B-75FE-419A-A4A3-1AAF318411E6}" name="QA" totalsRowFunction="custom" dataDxfId="55" totalsRowDxfId="2">
      <totalsRowFormula>SUM(C3:C44)</totalsRowFormula>
    </tableColumn>
    <tableColumn id="11" xr3:uid="{A505E57C-1415-49DB-99AB-88D85E70A610}" name="Parties" totalsRowFunction="custom" dataDxfId="54" totalsRowDxfId="1">
      <totalsRowFormula>SUM(D3:D44)</totalsRowFormula>
    </tableColumn>
    <tableColumn id="5" xr3:uid="{E0890E32-B251-4B9A-BD57-932F96D104D1}" name="Moy." totalsRowFunction="custom" dataDxfId="53" totalsRowDxfId="0">
      <totalsRowFormula>SUM(C46/D46)</totalsRow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owling.lexerbowling.com/bowlingdelapraille/solitairegeneve2025-2026/pl00A.htm" TargetMode="External"/><Relationship Id="rId18" Type="http://schemas.openxmlformats.org/officeDocument/2006/relationships/hyperlink" Target="https://bowling.lexerbowling.com/bowlingdelapraille/solitairegeneve2025-2026/pl00D.htm" TargetMode="External"/><Relationship Id="rId26" Type="http://schemas.openxmlformats.org/officeDocument/2006/relationships/hyperlink" Target="https://bowling.lexerbowling.com/bowlingdelapraille/solitairegeneve2025-2026/pl00E.htm" TargetMode="External"/><Relationship Id="rId39" Type="http://schemas.openxmlformats.org/officeDocument/2006/relationships/hyperlink" Target="https://bowling.lexerbowling.com/balexert/solitairegeneve2026-2027/pl00B.htm" TargetMode="External"/><Relationship Id="rId3" Type="http://schemas.openxmlformats.org/officeDocument/2006/relationships/hyperlink" Target="https://bowling.lexerbowling.com/bowlingdelapraille/solitairegeneve2025-2026/pl001.htm" TargetMode="External"/><Relationship Id="rId21" Type="http://schemas.openxmlformats.org/officeDocument/2006/relationships/hyperlink" Target="https://bowling.lexerbowling.com/bowlingdelapraille/solitairegeneve2025-2026/pl01E.htm" TargetMode="External"/><Relationship Id="rId34" Type="http://schemas.openxmlformats.org/officeDocument/2006/relationships/hyperlink" Target="https://bowling.lexerbowling.com/bowlingdelapraille/solitairegeneve2025-2026/pl009.htm" TargetMode="External"/><Relationship Id="rId42" Type="http://schemas.openxmlformats.org/officeDocument/2006/relationships/hyperlink" Target="https://bowling.lexerbowling.com/balexert/solitairegeneve2026-2027/pl017.htm" TargetMode="External"/><Relationship Id="rId47" Type="http://schemas.openxmlformats.org/officeDocument/2006/relationships/hyperlink" Target="https://bowling.lexerbowling.com/balexert/solitairegeneve2026-2027/pl010.htm" TargetMode="External"/><Relationship Id="rId50" Type="http://schemas.openxmlformats.org/officeDocument/2006/relationships/hyperlink" Target="https://bowling.lexerbowling.com/balexert/solitairegeneve2026-2027/pl00D.htm" TargetMode="External"/><Relationship Id="rId7" Type="http://schemas.openxmlformats.org/officeDocument/2006/relationships/hyperlink" Target="https://bowling.lexerbowling.com/bowlingdelapraille/solitairegeneve2025-2026/pl005.htm" TargetMode="External"/><Relationship Id="rId12" Type="http://schemas.openxmlformats.org/officeDocument/2006/relationships/hyperlink" Target="https://bowling.lexerbowling.com/bowlingdelapraille/solitairegeneve2025-2026/pl01D.htm" TargetMode="External"/><Relationship Id="rId17" Type="http://schemas.openxmlformats.org/officeDocument/2006/relationships/hyperlink" Target="https://bowling.lexerbowling.com/bowlingdelapraille/solitairegeneve2025-2026/pl016.htm" TargetMode="External"/><Relationship Id="rId25" Type="http://schemas.openxmlformats.org/officeDocument/2006/relationships/hyperlink" Target="https://bowling.lexerbowling.com/bowlingdelapraille/solitairegeneve2025-2026/pl021.htm" TargetMode="External"/><Relationship Id="rId33" Type="http://schemas.openxmlformats.org/officeDocument/2006/relationships/hyperlink" Target="https://bowling.lexerbowling.com/bowlingdelapraille/solitairegeneve2025-2026/pl010.htm" TargetMode="External"/><Relationship Id="rId38" Type="http://schemas.openxmlformats.org/officeDocument/2006/relationships/hyperlink" Target="https://bowling.lexerbowling.com/balexert/solitairegeneve2026-2027/pl01B.htm" TargetMode="External"/><Relationship Id="rId46" Type="http://schemas.openxmlformats.org/officeDocument/2006/relationships/hyperlink" Target="https://bowling.lexerbowling.com/balexert/solitairegeneve2026-2027/pl002.htm" TargetMode="External"/><Relationship Id="rId2" Type="http://schemas.openxmlformats.org/officeDocument/2006/relationships/hyperlink" Target="https://bowling.lexerbowling.com/bowlingdelapraille/solitairegeneve2025-2026/pl012.htm" TargetMode="External"/><Relationship Id="rId16" Type="http://schemas.openxmlformats.org/officeDocument/2006/relationships/hyperlink" Target="https://bowling.lexerbowling.com/bowlingdelapraille/solitairegeneve2025-2026/pl00C.htm" TargetMode="External"/><Relationship Id="rId20" Type="http://schemas.openxmlformats.org/officeDocument/2006/relationships/hyperlink" Target="https://bowling.lexerbowling.com/bowlingdelapraille/solitairegeneve2025-2026/pl017.htm" TargetMode="External"/><Relationship Id="rId29" Type="http://schemas.openxmlformats.org/officeDocument/2006/relationships/hyperlink" Target="https://bowling.lexerbowling.com/bowlingdelapraille/solitairegeneve2025-2026/pl020.htm" TargetMode="External"/><Relationship Id="rId41" Type="http://schemas.openxmlformats.org/officeDocument/2006/relationships/hyperlink" Target="https://bowling.lexerbowling.com/balexert/solitairegeneve2026-2027/pl008.htm" TargetMode="External"/><Relationship Id="rId54" Type="http://schemas.openxmlformats.org/officeDocument/2006/relationships/table" Target="../tables/table3.xml"/><Relationship Id="rId1" Type="http://schemas.openxmlformats.org/officeDocument/2006/relationships/hyperlink" Target="https://bowling.lexerbowling.com/bowlingdelapraille/solitairegeneve2025-2026/pl011.htm" TargetMode="External"/><Relationship Id="rId6" Type="http://schemas.openxmlformats.org/officeDocument/2006/relationships/hyperlink" Target="https://bowling.lexerbowling.com/bowlingdelapraille/solitairegeneve2025-2026/pl015.htm" TargetMode="External"/><Relationship Id="rId11" Type="http://schemas.openxmlformats.org/officeDocument/2006/relationships/hyperlink" Target="https://bowling.lexerbowling.com/bowlingdelapraille/solitairegeneve2025-2026/pl003.htm" TargetMode="External"/><Relationship Id="rId24" Type="http://schemas.openxmlformats.org/officeDocument/2006/relationships/hyperlink" Target="https://bowling.lexerbowling.com/bowlingdelapraille/solitairegeneve2025-2026/pl00F.htm" TargetMode="External"/><Relationship Id="rId32" Type="http://schemas.openxmlformats.org/officeDocument/2006/relationships/hyperlink" Target="https://bowling.lexerbowling.com/bowlingdelapraille/solitairegeneve2025-2026/pl022.htm" TargetMode="External"/><Relationship Id="rId37" Type="http://schemas.openxmlformats.org/officeDocument/2006/relationships/hyperlink" Target="https://bowling.lexerbowling.com/balexert/solitairegeneve2026-2027/pl00A.htm" TargetMode="External"/><Relationship Id="rId40" Type="http://schemas.openxmlformats.org/officeDocument/2006/relationships/hyperlink" Target="https://bowling.lexerbowling.com/balexert/solitairegeneve2026-2027/pl005.htm" TargetMode="External"/><Relationship Id="rId45" Type="http://schemas.openxmlformats.org/officeDocument/2006/relationships/hyperlink" Target="https://bowling.lexerbowling.com/balexert/solitairegeneve2026-2027/pl00F.htm" TargetMode="External"/><Relationship Id="rId53" Type="http://schemas.openxmlformats.org/officeDocument/2006/relationships/table" Target="../tables/table2.xml"/><Relationship Id="rId5" Type="http://schemas.openxmlformats.org/officeDocument/2006/relationships/hyperlink" Target="https://bowling.lexerbowling.com/bowlingdelapraille/solitairegeneve2025-2026/pl002.htm" TargetMode="External"/><Relationship Id="rId15" Type="http://schemas.openxmlformats.org/officeDocument/2006/relationships/hyperlink" Target="https://bowling.lexerbowling.com/bowlingdelapraille/solitairegeneve2025-2026/pl008.htm" TargetMode="External"/><Relationship Id="rId23" Type="http://schemas.openxmlformats.org/officeDocument/2006/relationships/hyperlink" Target="https://bowling.lexerbowling.com/bowlingdelapraille/solitairegeneve2025-2026/pl007.htm" TargetMode="External"/><Relationship Id="rId28" Type="http://schemas.openxmlformats.org/officeDocument/2006/relationships/hyperlink" Target="https://bowling.lexerbowling.com/bowlingdelapraille/solitairegeneve2025-2026/pl025.htm" TargetMode="External"/><Relationship Id="rId36" Type="http://schemas.openxmlformats.org/officeDocument/2006/relationships/hyperlink" Target="https://bowling.lexerbowling.com/bowlingdelapraille/solitairegeneve2025-2026/pl01C.htm" TargetMode="External"/><Relationship Id="rId49" Type="http://schemas.openxmlformats.org/officeDocument/2006/relationships/hyperlink" Target="https://bowling.lexerbowling.com/balexert/solitairegeneve2026-2027/pl022.htm" TargetMode="External"/><Relationship Id="rId10" Type="http://schemas.openxmlformats.org/officeDocument/2006/relationships/hyperlink" Target="https://bowling.lexerbowling.com/bowlingdelapraille/solitairegeneve2025-2026/pl01A.htm" TargetMode="External"/><Relationship Id="rId19" Type="http://schemas.openxmlformats.org/officeDocument/2006/relationships/hyperlink" Target="https://bowling.lexerbowling.com/bowlingdelapraille/solitairegeneve2025-2026/pl019.htm" TargetMode="External"/><Relationship Id="rId31" Type="http://schemas.openxmlformats.org/officeDocument/2006/relationships/hyperlink" Target="https://bowling.lexerbowling.com/bowlingdelapraille/solitairegeneve2025-2026/pl006.htm" TargetMode="External"/><Relationship Id="rId44" Type="http://schemas.openxmlformats.org/officeDocument/2006/relationships/hyperlink" Target="https://bowling.lexerbowling.com/balexert/solitairegeneve2026-2027/pl028.htm" TargetMode="External"/><Relationship Id="rId52" Type="http://schemas.openxmlformats.org/officeDocument/2006/relationships/table" Target="../tables/table1.xml"/><Relationship Id="rId4" Type="http://schemas.openxmlformats.org/officeDocument/2006/relationships/hyperlink" Target="https://bowling.lexerbowling.com/bowlingdelapraille/solitairegeneve2025-2026/pl00B.htm" TargetMode="External"/><Relationship Id="rId9" Type="http://schemas.openxmlformats.org/officeDocument/2006/relationships/hyperlink" Target="https://bowling.lexerbowling.com/bowlingdelapraille/solitairegeneve2025-2026/pl004.htm" TargetMode="External"/><Relationship Id="rId14" Type="http://schemas.openxmlformats.org/officeDocument/2006/relationships/hyperlink" Target="https://bowling.lexerbowling.com/bowlingdelapraille/solitairegeneve2025-2026/pl01B.htm" TargetMode="External"/><Relationship Id="rId22" Type="http://schemas.openxmlformats.org/officeDocument/2006/relationships/hyperlink" Target="https://bowling.lexerbowling.com/bowlingdelapraille/solitairegeneve2025-2026/pl023.htm" TargetMode="External"/><Relationship Id="rId27" Type="http://schemas.openxmlformats.org/officeDocument/2006/relationships/hyperlink" Target="https://bowling.lexerbowling.com/bowlingdelapraille/solitairegeneve2025-2026/pl013.htm" TargetMode="External"/><Relationship Id="rId30" Type="http://schemas.openxmlformats.org/officeDocument/2006/relationships/hyperlink" Target="https://bowling.lexerbowling.com/bowlingdelapraille/solitairegeneve2025-2026/pl014.htm" TargetMode="External"/><Relationship Id="rId35" Type="http://schemas.openxmlformats.org/officeDocument/2006/relationships/hyperlink" Target="https://bowling.lexerbowling.com/bowlingdelapraille/solitairegeneve2025-2026/pl024.htm" TargetMode="External"/><Relationship Id="rId43" Type="http://schemas.openxmlformats.org/officeDocument/2006/relationships/hyperlink" Target="https://bowling.lexerbowling.com/balexert/solitairegeneve2026-2027/pl003.htm" TargetMode="External"/><Relationship Id="rId48" Type="http://schemas.openxmlformats.org/officeDocument/2006/relationships/hyperlink" Target="https://bowling.lexerbowling.com/balexert/solitairegeneve2026-2027/pl012.htm" TargetMode="External"/><Relationship Id="rId8" Type="http://schemas.openxmlformats.org/officeDocument/2006/relationships/hyperlink" Target="https://bowling.lexerbowling.com/bowlingdelapraille/solitairegeneve2025-2026/pl018.htm" TargetMode="External"/><Relationship Id="rId5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bowling.lexerbowling.com/bowlingdelapraille/solitairegeneve2025-2026/pl004.htm" TargetMode="External"/><Relationship Id="rId13" Type="http://schemas.openxmlformats.org/officeDocument/2006/relationships/hyperlink" Target="https://bowling.lexerbowling.com/bowlingdelapraille/solitairegeneve2025-2026/pl01B.htm" TargetMode="External"/><Relationship Id="rId18" Type="http://schemas.openxmlformats.org/officeDocument/2006/relationships/hyperlink" Target="https://bowling.lexerbowling.com/bowlingdelapraille/solitairegeneve2025-2026/pl022.htm" TargetMode="External"/><Relationship Id="rId26" Type="http://schemas.openxmlformats.org/officeDocument/2006/relationships/hyperlink" Target="https://bowling.lexerbowling.com/bowlingdelapraille/solitairegeneve2025-2026/pl009.htm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bowling.lexerbowling.com/bowlingdelapraille/solitairegeneve2025-2026/pl012.htm" TargetMode="External"/><Relationship Id="rId21" Type="http://schemas.openxmlformats.org/officeDocument/2006/relationships/hyperlink" Target="https://bowling.lexerbowling.com/bowlingdelapraille/solitairegeneve2025-2026/pl007.htm" TargetMode="External"/><Relationship Id="rId34" Type="http://schemas.openxmlformats.org/officeDocument/2006/relationships/hyperlink" Target="https://bowling.lexerbowling.com/bowlingdelapraille/solitairegeneve2025-2026/pl010.htm" TargetMode="External"/><Relationship Id="rId42" Type="http://schemas.openxmlformats.org/officeDocument/2006/relationships/table" Target="../tables/table6.xml"/><Relationship Id="rId7" Type="http://schemas.openxmlformats.org/officeDocument/2006/relationships/hyperlink" Target="https://bowling.lexerbowling.com/bowlingdelapraille/solitairegeneve2025-2026/pl005.htm" TargetMode="External"/><Relationship Id="rId12" Type="http://schemas.openxmlformats.org/officeDocument/2006/relationships/hyperlink" Target="https://bowling.lexerbowling.com/bowlingdelapraille/solitairegeneve2025-2026/pl016.htm" TargetMode="External"/><Relationship Id="rId17" Type="http://schemas.openxmlformats.org/officeDocument/2006/relationships/hyperlink" Target="https://bowling.lexerbowling.com/bowlingdelapraille/solitairegeneve2025-2026/pl01A.htm" TargetMode="External"/><Relationship Id="rId25" Type="http://schemas.openxmlformats.org/officeDocument/2006/relationships/hyperlink" Target="https://bowling.lexerbowling.com/bowlingdelapraille/solitairegeneve2025-2026/pl020.htm" TargetMode="External"/><Relationship Id="rId33" Type="http://schemas.openxmlformats.org/officeDocument/2006/relationships/hyperlink" Target="https://bowling.lexerbowling.com/bowlingdelapraille/solitairegeneve2025-2026/pl006.htm" TargetMode="External"/><Relationship Id="rId38" Type="http://schemas.openxmlformats.org/officeDocument/2006/relationships/hyperlink" Target="https://bowling.lexerbowling.com/bowlingdelapraille/solitairegeneve2025-2026/pl027.htm" TargetMode="External"/><Relationship Id="rId2" Type="http://schemas.openxmlformats.org/officeDocument/2006/relationships/hyperlink" Target="https://bowling.lexerbowling.com/bowlingdelapraille/solitairegeneve2025-2026/pl00B.htm" TargetMode="External"/><Relationship Id="rId16" Type="http://schemas.openxmlformats.org/officeDocument/2006/relationships/hyperlink" Target="https://bowling.lexerbowling.com/bowlingdelapraille/solitairegeneve2025-2026/pl003.htm" TargetMode="External"/><Relationship Id="rId20" Type="http://schemas.openxmlformats.org/officeDocument/2006/relationships/hyperlink" Target="https://bowling.lexerbowling.com/bowlingdelapraille/solitairegeneve2025-2026/pl023.htm" TargetMode="External"/><Relationship Id="rId29" Type="http://schemas.openxmlformats.org/officeDocument/2006/relationships/hyperlink" Target="https://bowling.lexerbowling.com/bowlingdelapraille/solitairegeneve2025-2026/pl021.htm" TargetMode="External"/><Relationship Id="rId41" Type="http://schemas.openxmlformats.org/officeDocument/2006/relationships/table" Target="../tables/table5.xml"/><Relationship Id="rId1" Type="http://schemas.openxmlformats.org/officeDocument/2006/relationships/hyperlink" Target="https://bowling.lexerbowling.com/bowlingdelapraille/solitairegeneve2025-2026/pl011.htm" TargetMode="External"/><Relationship Id="rId6" Type="http://schemas.openxmlformats.org/officeDocument/2006/relationships/hyperlink" Target="https://bowling.lexerbowling.com/bowlingdelapraille/solitairegeneve2025-2026/pl00A.htm" TargetMode="External"/><Relationship Id="rId11" Type="http://schemas.openxmlformats.org/officeDocument/2006/relationships/hyperlink" Target="https://bowling.lexerbowling.com/bowlingdelapraille/solitairegeneve2025-2026/pl015.htm" TargetMode="External"/><Relationship Id="rId24" Type="http://schemas.openxmlformats.org/officeDocument/2006/relationships/hyperlink" Target="https://bowling.lexerbowling.com/bowlingdelapraille/solitairegeneve2025-2026/pl013.htm" TargetMode="External"/><Relationship Id="rId32" Type="http://schemas.openxmlformats.org/officeDocument/2006/relationships/hyperlink" Target="https://bowling.lexerbowling.com/bowlingdelapraille/solitairegeneve2025-2026/pl014.htm" TargetMode="External"/><Relationship Id="rId37" Type="http://schemas.openxmlformats.org/officeDocument/2006/relationships/hyperlink" Target="https://bowling.lexerbowling.com/bowlingdelapraille/solitairegeneve2025-2026/pl01C.htm" TargetMode="External"/><Relationship Id="rId40" Type="http://schemas.openxmlformats.org/officeDocument/2006/relationships/table" Target="../tables/table4.xml"/><Relationship Id="rId5" Type="http://schemas.openxmlformats.org/officeDocument/2006/relationships/hyperlink" Target="https://bowling.lexerbowling.com/bowlingdelapraille/solitairegeneve2025-2026/pl001.htm" TargetMode="External"/><Relationship Id="rId15" Type="http://schemas.openxmlformats.org/officeDocument/2006/relationships/hyperlink" Target="https://bowling.lexerbowling.com/bowlingdelapraille/solitairegeneve2025-2026/pl019.htm" TargetMode="External"/><Relationship Id="rId23" Type="http://schemas.openxmlformats.org/officeDocument/2006/relationships/hyperlink" Target="https://bowling.lexerbowling.com/bowlingdelapraille/solitairegeneve2025-2026/pl017.htm" TargetMode="External"/><Relationship Id="rId28" Type="http://schemas.openxmlformats.org/officeDocument/2006/relationships/hyperlink" Target="https://bowling.lexerbowling.com/bowlingdelapraille/solitairegeneve2025-2026/pl00F.htm" TargetMode="External"/><Relationship Id="rId36" Type="http://schemas.openxmlformats.org/officeDocument/2006/relationships/hyperlink" Target="https://bowling.lexerbowling.com/bowlingdelapraille/solitairegeneve2025-2026/pl024.htm" TargetMode="External"/><Relationship Id="rId10" Type="http://schemas.openxmlformats.org/officeDocument/2006/relationships/hyperlink" Target="https://bowling.lexerbowling.com/bowlingdelapraille/solitairegeneve2025-2026/pl01D.htm" TargetMode="External"/><Relationship Id="rId19" Type="http://schemas.openxmlformats.org/officeDocument/2006/relationships/hyperlink" Target="https://bowling.lexerbowling.com/bowlingdelapraille/solitairegeneve2025-2026/pl00C.htm" TargetMode="External"/><Relationship Id="rId31" Type="http://schemas.openxmlformats.org/officeDocument/2006/relationships/hyperlink" Target="https://bowling.lexerbowling.com/bowlingdelapraille/solitairegeneve2025-2026/pl025.htm" TargetMode="External"/><Relationship Id="rId44" Type="http://schemas.openxmlformats.org/officeDocument/2006/relationships/table" Target="../tables/table8.xml"/><Relationship Id="rId4" Type="http://schemas.openxmlformats.org/officeDocument/2006/relationships/hyperlink" Target="https://bowling.lexerbowling.com/bowlingdelapraille/solitairegeneve2025-2026/pl018.htm" TargetMode="External"/><Relationship Id="rId9" Type="http://schemas.openxmlformats.org/officeDocument/2006/relationships/hyperlink" Target="https://bowling.lexerbowling.com/bowlingdelapraille/solitairegeneve2025-2026/pl002.htm" TargetMode="External"/><Relationship Id="rId14" Type="http://schemas.openxmlformats.org/officeDocument/2006/relationships/hyperlink" Target="https://bowling.lexerbowling.com/bowlingdelapraille/solitairegeneve2025-2026/pl008.htm" TargetMode="External"/><Relationship Id="rId22" Type="http://schemas.openxmlformats.org/officeDocument/2006/relationships/hyperlink" Target="https://bowling.lexerbowling.com/bowlingdelapraille/solitairegeneve2025-2026/pl00D.htm" TargetMode="External"/><Relationship Id="rId27" Type="http://schemas.openxmlformats.org/officeDocument/2006/relationships/hyperlink" Target="https://bowling.lexerbowling.com/bowlingdelapraille/solitairegeneve2025-2026/pl01E.htm" TargetMode="External"/><Relationship Id="rId30" Type="http://schemas.openxmlformats.org/officeDocument/2006/relationships/hyperlink" Target="https://bowling.lexerbowling.com/bowlingdelapraille/solitairegeneve2025-2026/pl00E.htm" TargetMode="External"/><Relationship Id="rId35" Type="http://schemas.openxmlformats.org/officeDocument/2006/relationships/hyperlink" Target="https://bowling.lexerbowling.com/bowlingdelapraille/solitairegeneve2025-2026/pl026.htm" TargetMode="External"/><Relationship Id="rId43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bowling.lexerbowling.com/bowlingdelapraille/solitairegeneve2025-2026/pl01B.htm" TargetMode="External"/><Relationship Id="rId18" Type="http://schemas.openxmlformats.org/officeDocument/2006/relationships/hyperlink" Target="https://bowling.lexerbowling.com/bowlingdelapraille/solitairegeneve2025-2026/pl022.htm" TargetMode="External"/><Relationship Id="rId26" Type="http://schemas.openxmlformats.org/officeDocument/2006/relationships/hyperlink" Target="https://bowling.lexerbowling.com/bowlingdelapraille/solitairegeneve2025-2026/pl009.htm" TargetMode="External"/><Relationship Id="rId39" Type="http://schemas.openxmlformats.org/officeDocument/2006/relationships/hyperlink" Target="https://bowling.lexerbowling.com/balexert/solitairegeneve2026-2027/pl00A.htm" TargetMode="External"/><Relationship Id="rId21" Type="http://schemas.openxmlformats.org/officeDocument/2006/relationships/hyperlink" Target="https://bowling.lexerbowling.com/bowlingdelapraille/solitairegeneve2025-2026/pl007.htm" TargetMode="External"/><Relationship Id="rId34" Type="http://schemas.openxmlformats.org/officeDocument/2006/relationships/hyperlink" Target="https://bowling.lexerbowling.com/bowlingdelapraille/solitairegeneve2025-2026/pl010.htm" TargetMode="External"/><Relationship Id="rId42" Type="http://schemas.openxmlformats.org/officeDocument/2006/relationships/hyperlink" Target="https://bowling.lexerbowling.com/balexert/solitairegeneve2026-2027/pl005.htm" TargetMode="External"/><Relationship Id="rId47" Type="http://schemas.openxmlformats.org/officeDocument/2006/relationships/hyperlink" Target="https://bowling.lexerbowling.com/balexert/solitairegeneve2026-2027/pl00F.htm" TargetMode="External"/><Relationship Id="rId50" Type="http://schemas.openxmlformats.org/officeDocument/2006/relationships/hyperlink" Target="https://bowling.lexerbowling.com/balexert/solitairegeneve2026-2027/pl012.htm" TargetMode="External"/><Relationship Id="rId55" Type="http://schemas.openxmlformats.org/officeDocument/2006/relationships/table" Target="../tables/table10.xml"/><Relationship Id="rId7" Type="http://schemas.openxmlformats.org/officeDocument/2006/relationships/hyperlink" Target="https://bowling.lexerbowling.com/bowlingdelapraille/solitairegeneve2025-2026/pl005.htm" TargetMode="External"/><Relationship Id="rId12" Type="http://schemas.openxmlformats.org/officeDocument/2006/relationships/hyperlink" Target="https://bowling.lexerbowling.com/bowlingdelapraille/solitairegeneve2025-2026/pl016.htm" TargetMode="External"/><Relationship Id="rId17" Type="http://schemas.openxmlformats.org/officeDocument/2006/relationships/hyperlink" Target="https://bowling.lexerbowling.com/bowlingdelapraille/solitairegeneve2025-2026/pl01A.htm" TargetMode="External"/><Relationship Id="rId25" Type="http://schemas.openxmlformats.org/officeDocument/2006/relationships/hyperlink" Target="https://bowling.lexerbowling.com/bowlingdelapraille/solitairegeneve2025-2026/pl020.htm" TargetMode="External"/><Relationship Id="rId33" Type="http://schemas.openxmlformats.org/officeDocument/2006/relationships/hyperlink" Target="https://bowling.lexerbowling.com/bowlingdelapraille/solitairegeneve2025-2026/pl006.htm" TargetMode="External"/><Relationship Id="rId38" Type="http://schemas.openxmlformats.org/officeDocument/2006/relationships/hyperlink" Target="https://bowling.lexerbowling.com/bowlingdelapraille/solitairegeneve2025-2026/pl027.htm" TargetMode="External"/><Relationship Id="rId46" Type="http://schemas.openxmlformats.org/officeDocument/2006/relationships/hyperlink" Target="https://bowling.lexerbowling.com/balexert/solitairegeneve2026-2027/pl028.htm" TargetMode="External"/><Relationship Id="rId59" Type="http://schemas.openxmlformats.org/officeDocument/2006/relationships/table" Target="../tables/table14.xml"/><Relationship Id="rId2" Type="http://schemas.openxmlformats.org/officeDocument/2006/relationships/hyperlink" Target="https://bowling.lexerbowling.com/bowlingdelapraille/solitairegeneve2025-2026/pl00B.htm" TargetMode="External"/><Relationship Id="rId16" Type="http://schemas.openxmlformats.org/officeDocument/2006/relationships/hyperlink" Target="https://bowling.lexerbowling.com/bowlingdelapraille/solitairegeneve2025-2026/pl003.htm" TargetMode="External"/><Relationship Id="rId20" Type="http://schemas.openxmlformats.org/officeDocument/2006/relationships/hyperlink" Target="https://bowling.lexerbowling.com/bowlingdelapraille/solitairegeneve2025-2026/pl023.htm" TargetMode="External"/><Relationship Id="rId29" Type="http://schemas.openxmlformats.org/officeDocument/2006/relationships/hyperlink" Target="https://bowling.lexerbowling.com/bowlingdelapraille/solitairegeneve2025-2026/pl021.htm" TargetMode="External"/><Relationship Id="rId41" Type="http://schemas.openxmlformats.org/officeDocument/2006/relationships/hyperlink" Target="https://bowling.lexerbowling.com/balexert/solitairegeneve2026-2027/pl00B.htm" TargetMode="External"/><Relationship Id="rId54" Type="http://schemas.openxmlformats.org/officeDocument/2006/relationships/table" Target="../tables/table9.xml"/><Relationship Id="rId1" Type="http://schemas.openxmlformats.org/officeDocument/2006/relationships/hyperlink" Target="https://bowling.lexerbowling.com/bowlingdelapraille/solitairegeneve2025-2026/pl011.htm" TargetMode="External"/><Relationship Id="rId6" Type="http://schemas.openxmlformats.org/officeDocument/2006/relationships/hyperlink" Target="https://bowling.lexerbowling.com/bowlingdelapraille/solitairegeneve2025-2026/pl00A.htm" TargetMode="External"/><Relationship Id="rId11" Type="http://schemas.openxmlformats.org/officeDocument/2006/relationships/hyperlink" Target="https://bowling.lexerbowling.com/bowlingdelapraille/solitairegeneve2025-2026/pl015.htm" TargetMode="External"/><Relationship Id="rId24" Type="http://schemas.openxmlformats.org/officeDocument/2006/relationships/hyperlink" Target="https://bowling.lexerbowling.com/bowlingdelapraille/solitairegeneve2025-2026/pl013.htm" TargetMode="External"/><Relationship Id="rId32" Type="http://schemas.openxmlformats.org/officeDocument/2006/relationships/hyperlink" Target="https://bowling.lexerbowling.com/bowlingdelapraille/solitairegeneve2025-2026/pl014.htm" TargetMode="External"/><Relationship Id="rId37" Type="http://schemas.openxmlformats.org/officeDocument/2006/relationships/hyperlink" Target="https://bowling.lexerbowling.com/bowlingdelapraille/solitairegeneve2025-2026/pl01C.htm" TargetMode="External"/><Relationship Id="rId40" Type="http://schemas.openxmlformats.org/officeDocument/2006/relationships/hyperlink" Target="https://bowling.lexerbowling.com/balexert/solitairegeneve2026-2027/pl01B.htm" TargetMode="External"/><Relationship Id="rId45" Type="http://schemas.openxmlformats.org/officeDocument/2006/relationships/hyperlink" Target="https://bowling.lexerbowling.com/balexert/solitairegeneve2026-2027/pl003.htm" TargetMode="External"/><Relationship Id="rId53" Type="http://schemas.openxmlformats.org/officeDocument/2006/relationships/printerSettings" Target="../printerSettings/printerSettings3.bin"/><Relationship Id="rId58" Type="http://schemas.openxmlformats.org/officeDocument/2006/relationships/table" Target="../tables/table13.xml"/><Relationship Id="rId5" Type="http://schemas.openxmlformats.org/officeDocument/2006/relationships/hyperlink" Target="https://bowling.lexerbowling.com/bowlingdelapraille/solitairegeneve2025-2026/pl001.htm" TargetMode="External"/><Relationship Id="rId15" Type="http://schemas.openxmlformats.org/officeDocument/2006/relationships/hyperlink" Target="https://bowling.lexerbowling.com/bowlingdelapraille/solitairegeneve2025-2026/pl019.htm" TargetMode="External"/><Relationship Id="rId23" Type="http://schemas.openxmlformats.org/officeDocument/2006/relationships/hyperlink" Target="https://bowling.lexerbowling.com/bowlingdelapraille/solitairegeneve2025-2026/pl017.htm" TargetMode="External"/><Relationship Id="rId28" Type="http://schemas.openxmlformats.org/officeDocument/2006/relationships/hyperlink" Target="https://bowling.lexerbowling.com/bowlingdelapraille/solitairegeneve2025-2026/pl00F.htm" TargetMode="External"/><Relationship Id="rId36" Type="http://schemas.openxmlformats.org/officeDocument/2006/relationships/hyperlink" Target="https://bowling.lexerbowling.com/bowlingdelapraille/solitairegeneve2025-2026/pl024.htm" TargetMode="External"/><Relationship Id="rId49" Type="http://schemas.openxmlformats.org/officeDocument/2006/relationships/hyperlink" Target="https://bowling.lexerbowling.com/balexert/solitairegeneve2026-2027/pl010.htm" TargetMode="External"/><Relationship Id="rId57" Type="http://schemas.openxmlformats.org/officeDocument/2006/relationships/table" Target="../tables/table12.xml"/><Relationship Id="rId10" Type="http://schemas.openxmlformats.org/officeDocument/2006/relationships/hyperlink" Target="https://bowling.lexerbowling.com/bowlingdelapraille/solitairegeneve2025-2026/pl01D.htm" TargetMode="External"/><Relationship Id="rId19" Type="http://schemas.openxmlformats.org/officeDocument/2006/relationships/hyperlink" Target="https://bowling.lexerbowling.com/bowlingdelapraille/solitairegeneve2025-2026/pl00C.htm" TargetMode="External"/><Relationship Id="rId31" Type="http://schemas.openxmlformats.org/officeDocument/2006/relationships/hyperlink" Target="https://bowling.lexerbowling.com/bowlingdelapraille/solitairegeneve2025-2026/pl025.htm" TargetMode="External"/><Relationship Id="rId44" Type="http://schemas.openxmlformats.org/officeDocument/2006/relationships/hyperlink" Target="https://bowling.lexerbowling.com/balexert/solitairegeneve2026-2027/pl017.htm" TargetMode="External"/><Relationship Id="rId52" Type="http://schemas.openxmlformats.org/officeDocument/2006/relationships/hyperlink" Target="https://bowling.lexerbowling.com/balexert/solitairegeneve2026-2027/pl00D.htm" TargetMode="External"/><Relationship Id="rId4" Type="http://schemas.openxmlformats.org/officeDocument/2006/relationships/hyperlink" Target="https://bowling.lexerbowling.com/bowlingdelapraille/solitairegeneve2025-2026/pl018.htm" TargetMode="External"/><Relationship Id="rId9" Type="http://schemas.openxmlformats.org/officeDocument/2006/relationships/hyperlink" Target="https://bowling.lexerbowling.com/bowlingdelapraille/solitairegeneve2025-2026/pl002.htm" TargetMode="External"/><Relationship Id="rId14" Type="http://schemas.openxmlformats.org/officeDocument/2006/relationships/hyperlink" Target="https://bowling.lexerbowling.com/bowlingdelapraille/solitairegeneve2025-2026/pl008.htm" TargetMode="External"/><Relationship Id="rId22" Type="http://schemas.openxmlformats.org/officeDocument/2006/relationships/hyperlink" Target="https://bowling.lexerbowling.com/bowlingdelapraille/solitairegeneve2025-2026/pl00D.htm" TargetMode="External"/><Relationship Id="rId27" Type="http://schemas.openxmlformats.org/officeDocument/2006/relationships/hyperlink" Target="https://bowling.lexerbowling.com/bowlingdelapraille/solitairegeneve2025-2026/pl01E.htm" TargetMode="External"/><Relationship Id="rId30" Type="http://schemas.openxmlformats.org/officeDocument/2006/relationships/hyperlink" Target="https://bowling.lexerbowling.com/bowlingdelapraille/solitairegeneve2025-2026/pl00E.htm" TargetMode="External"/><Relationship Id="rId35" Type="http://schemas.openxmlformats.org/officeDocument/2006/relationships/hyperlink" Target="https://bowling.lexerbowling.com/bowlingdelapraille/solitairegeneve2025-2026/pl026.htm" TargetMode="External"/><Relationship Id="rId43" Type="http://schemas.openxmlformats.org/officeDocument/2006/relationships/hyperlink" Target="https://bowling.lexerbowling.com/balexert/solitairegeneve2026-2027/pl008.htm" TargetMode="External"/><Relationship Id="rId48" Type="http://schemas.openxmlformats.org/officeDocument/2006/relationships/hyperlink" Target="https://bowling.lexerbowling.com/balexert/solitairegeneve2026-2027/pl002.htm" TargetMode="External"/><Relationship Id="rId56" Type="http://schemas.openxmlformats.org/officeDocument/2006/relationships/table" Target="../tables/table11.xml"/><Relationship Id="rId8" Type="http://schemas.openxmlformats.org/officeDocument/2006/relationships/hyperlink" Target="https://bowling.lexerbowling.com/bowlingdelapraille/solitairegeneve2025-2026/pl004.htm" TargetMode="External"/><Relationship Id="rId51" Type="http://schemas.openxmlformats.org/officeDocument/2006/relationships/hyperlink" Target="https://bowling.lexerbowling.com/balexert/solitairegeneve2026-2027/pl022.htm" TargetMode="External"/><Relationship Id="rId3" Type="http://schemas.openxmlformats.org/officeDocument/2006/relationships/hyperlink" Target="https://bowling.lexerbowling.com/bowlingdelapraille/solitairegeneve2025-2026/pl012.ht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5"/>
  <sheetViews>
    <sheetView topLeftCell="A13" workbookViewId="0">
      <selection activeCell="C46" sqref="C46:E46"/>
    </sheetView>
  </sheetViews>
  <sheetFormatPr baseColWidth="10" defaultColWidth="11.5703125" defaultRowHeight="15" x14ac:dyDescent="0.25"/>
  <cols>
    <col min="1" max="1" width="6" style="4" customWidth="1"/>
    <col min="2" max="2" width="25" style="5" customWidth="1"/>
    <col min="3" max="3" width="11.7109375" style="4" customWidth="1"/>
    <col min="4" max="4" width="9.7109375" style="4" customWidth="1"/>
    <col min="5" max="5" width="9.7109375" style="11" customWidth="1"/>
    <col min="6" max="6" width="5.7109375" style="5" customWidth="1"/>
    <col min="7" max="7" width="6" style="4" customWidth="1"/>
    <col min="8" max="8" width="24.140625" style="5" customWidth="1"/>
    <col min="9" max="9" width="17.140625" style="4" customWidth="1"/>
    <col min="10" max="10" width="9.7109375" style="4" customWidth="1"/>
    <col min="11" max="11" width="9.7109375" style="11" customWidth="1"/>
    <col min="12" max="12" width="5.42578125" style="5" customWidth="1"/>
    <col min="13" max="13" width="6" style="4" customWidth="1"/>
    <col min="14" max="14" width="24.85546875" style="5" customWidth="1"/>
    <col min="15" max="15" width="17.140625" style="4" customWidth="1"/>
    <col min="16" max="16" width="9.7109375" style="4" customWidth="1"/>
    <col min="17" max="17" width="9.7109375" style="11" customWidth="1"/>
    <col min="18" max="16384" width="11.5703125" style="5"/>
  </cols>
  <sheetData>
    <row r="1" spans="1:17" x14ac:dyDescent="0.25">
      <c r="A1" s="47" t="s">
        <v>12</v>
      </c>
      <c r="B1" s="47"/>
      <c r="C1" s="47"/>
      <c r="D1" s="47"/>
      <c r="E1" s="47"/>
      <c r="G1" s="47" t="s">
        <v>12</v>
      </c>
      <c r="H1" s="47"/>
      <c r="I1" s="47"/>
      <c r="J1" s="47"/>
      <c r="K1" s="47"/>
      <c r="M1" s="47" t="s">
        <v>12</v>
      </c>
      <c r="N1" s="47"/>
      <c r="O1" s="47"/>
      <c r="P1" s="47"/>
      <c r="Q1" s="47"/>
    </row>
    <row r="2" spans="1:17" x14ac:dyDescent="0.25">
      <c r="A2" s="48" t="s">
        <v>72</v>
      </c>
      <c r="B2" s="48"/>
      <c r="C2" s="48"/>
      <c r="D2" s="48"/>
      <c r="E2" s="48"/>
      <c r="G2" s="48" t="s">
        <v>73</v>
      </c>
      <c r="H2" s="48"/>
      <c r="I2" s="48"/>
      <c r="J2" s="48"/>
      <c r="K2" s="48"/>
      <c r="M2" s="48" t="s">
        <v>74</v>
      </c>
      <c r="N2" s="48"/>
      <c r="O2" s="48"/>
      <c r="P2" s="48"/>
      <c r="Q2" s="48"/>
    </row>
    <row r="4" spans="1:17" ht="15.75" thickBot="1" x14ac:dyDescent="0.3">
      <c r="A4" s="2" t="s">
        <v>0</v>
      </c>
      <c r="B4" s="3" t="s">
        <v>1</v>
      </c>
      <c r="C4" s="2" t="s">
        <v>3</v>
      </c>
      <c r="D4" s="2" t="s">
        <v>2</v>
      </c>
      <c r="E4" s="2" t="s">
        <v>4</v>
      </c>
      <c r="F4" s="4"/>
      <c r="G4" s="2" t="s">
        <v>0</v>
      </c>
      <c r="H4" s="3" t="s">
        <v>1</v>
      </c>
      <c r="I4" s="2" t="s">
        <v>3</v>
      </c>
      <c r="J4" s="2" t="s">
        <v>2</v>
      </c>
      <c r="K4" s="2" t="s">
        <v>4</v>
      </c>
      <c r="L4" s="4"/>
      <c r="M4" s="2" t="s">
        <v>0</v>
      </c>
      <c r="N4" s="3" t="s">
        <v>1</v>
      </c>
      <c r="O4" s="2" t="s">
        <v>3</v>
      </c>
      <c r="P4" s="2" t="s">
        <v>2</v>
      </c>
      <c r="Q4" s="2" t="s">
        <v>4</v>
      </c>
    </row>
    <row r="5" spans="1:17" ht="15.75" thickBot="1" x14ac:dyDescent="0.3">
      <c r="A5" s="2">
        <v>1</v>
      </c>
      <c r="B5" s="13" t="s">
        <v>17</v>
      </c>
      <c r="C5" s="50">
        <v>978</v>
      </c>
      <c r="D5" s="50">
        <v>6</v>
      </c>
      <c r="E5" s="50" t="s">
        <v>67</v>
      </c>
      <c r="F5" s="22"/>
      <c r="G5" s="2">
        <v>1</v>
      </c>
      <c r="H5" s="13"/>
      <c r="I5" s="12"/>
      <c r="J5" s="12"/>
      <c r="K5" s="23"/>
      <c r="L5" s="22"/>
      <c r="M5" s="2">
        <v>1</v>
      </c>
      <c r="N5" s="13" t="s">
        <v>31</v>
      </c>
      <c r="O5" s="12">
        <v>2945</v>
      </c>
      <c r="P5" s="12">
        <v>24</v>
      </c>
      <c r="Q5" s="12">
        <v>122.71</v>
      </c>
    </row>
    <row r="6" spans="1:17" ht="15.75" thickBot="1" x14ac:dyDescent="0.3">
      <c r="A6" s="26">
        <v>2</v>
      </c>
      <c r="B6" s="13" t="s">
        <v>23</v>
      </c>
      <c r="C6" s="50">
        <v>1153</v>
      </c>
      <c r="D6" s="50">
        <v>6</v>
      </c>
      <c r="E6" s="50" t="s">
        <v>57</v>
      </c>
      <c r="F6" s="12"/>
      <c r="G6" s="12">
        <v>2</v>
      </c>
      <c r="H6" s="13"/>
      <c r="I6" s="12"/>
      <c r="J6" s="12"/>
      <c r="K6" s="23"/>
      <c r="L6" s="12"/>
      <c r="M6" s="12">
        <v>2</v>
      </c>
      <c r="N6" s="13" t="s">
        <v>27</v>
      </c>
      <c r="O6" s="12">
        <v>5540</v>
      </c>
      <c r="P6" s="12">
        <v>36</v>
      </c>
      <c r="Q6" s="12">
        <v>153.88999999999999</v>
      </c>
    </row>
    <row r="7" spans="1:17" ht="15.75" thickBot="1" x14ac:dyDescent="0.3">
      <c r="A7" s="2">
        <v>3</v>
      </c>
      <c r="B7" s="13" t="s">
        <v>26</v>
      </c>
      <c r="C7" s="50">
        <v>1090</v>
      </c>
      <c r="D7" s="50">
        <v>6</v>
      </c>
      <c r="E7" s="50" t="s">
        <v>60</v>
      </c>
      <c r="F7" s="22"/>
      <c r="G7" s="2">
        <v>3</v>
      </c>
      <c r="H7" s="13"/>
      <c r="I7" s="12"/>
      <c r="J7" s="12"/>
      <c r="K7" s="23"/>
      <c r="L7" s="22"/>
      <c r="M7" s="2">
        <v>3</v>
      </c>
      <c r="N7" s="13" t="s">
        <v>30</v>
      </c>
      <c r="O7" s="12">
        <v>7248</v>
      </c>
      <c r="P7" s="12">
        <v>42</v>
      </c>
      <c r="Q7" s="12">
        <v>172.57</v>
      </c>
    </row>
    <row r="8" spans="1:17" ht="15.75" thickBot="1" x14ac:dyDescent="0.3">
      <c r="A8" s="26">
        <v>4</v>
      </c>
      <c r="B8" s="13" t="s">
        <v>33</v>
      </c>
      <c r="C8" s="50">
        <v>841</v>
      </c>
      <c r="D8" s="50">
        <v>6</v>
      </c>
      <c r="E8" s="50" t="s">
        <v>68</v>
      </c>
      <c r="F8" s="12"/>
      <c r="G8" s="12">
        <v>4</v>
      </c>
      <c r="H8" s="38"/>
      <c r="I8" s="12"/>
      <c r="J8" s="12"/>
      <c r="K8" s="23"/>
      <c r="L8" s="12"/>
      <c r="M8" s="12">
        <v>4</v>
      </c>
      <c r="N8" s="13" t="s">
        <v>47</v>
      </c>
      <c r="O8" s="12">
        <v>1784</v>
      </c>
      <c r="P8" s="12">
        <v>12</v>
      </c>
      <c r="Q8" s="12">
        <v>148.66999999999999</v>
      </c>
    </row>
    <row r="9" spans="1:17" ht="15.75" thickBot="1" x14ac:dyDescent="0.3">
      <c r="A9" s="2">
        <v>5</v>
      </c>
      <c r="B9" s="13" t="s">
        <v>20</v>
      </c>
      <c r="C9" s="50">
        <v>979</v>
      </c>
      <c r="D9" s="50">
        <v>6</v>
      </c>
      <c r="E9" s="50" t="s">
        <v>69</v>
      </c>
      <c r="F9" s="22"/>
      <c r="G9" s="2">
        <v>5</v>
      </c>
      <c r="H9" s="13"/>
      <c r="I9" s="12"/>
      <c r="J9" s="12"/>
      <c r="K9" s="23"/>
      <c r="L9" s="22"/>
      <c r="M9" s="2">
        <v>5</v>
      </c>
      <c r="N9" s="13" t="s">
        <v>42</v>
      </c>
      <c r="O9" s="12">
        <v>3056</v>
      </c>
      <c r="P9" s="12">
        <v>24</v>
      </c>
      <c r="Q9" s="12">
        <v>127.33</v>
      </c>
    </row>
    <row r="10" spans="1:17" ht="15.75" thickBot="1" x14ac:dyDescent="0.3">
      <c r="A10" s="26">
        <v>6</v>
      </c>
      <c r="B10" s="13" t="s">
        <v>28</v>
      </c>
      <c r="C10" s="50">
        <v>757</v>
      </c>
      <c r="D10" s="50">
        <v>6</v>
      </c>
      <c r="E10" s="50" t="s">
        <v>71</v>
      </c>
      <c r="F10" s="12"/>
      <c r="G10" s="12">
        <v>6</v>
      </c>
      <c r="H10" s="13"/>
      <c r="I10" s="12"/>
      <c r="J10" s="12"/>
      <c r="K10" s="23"/>
      <c r="L10" s="12"/>
      <c r="M10" s="12">
        <v>6</v>
      </c>
      <c r="N10" s="13" t="s">
        <v>19</v>
      </c>
      <c r="O10" s="12">
        <v>8056</v>
      </c>
      <c r="P10" s="12">
        <v>42</v>
      </c>
      <c r="Q10" s="12">
        <v>191.81</v>
      </c>
    </row>
    <row r="11" spans="1:17" ht="15.75" thickBot="1" x14ac:dyDescent="0.3">
      <c r="A11" s="2">
        <v>7</v>
      </c>
      <c r="B11" s="13" t="s">
        <v>35</v>
      </c>
      <c r="C11" s="50">
        <v>1072</v>
      </c>
      <c r="D11" s="50">
        <v>6</v>
      </c>
      <c r="E11" s="50" t="s">
        <v>59</v>
      </c>
      <c r="F11" s="22"/>
      <c r="G11" s="2">
        <v>7</v>
      </c>
      <c r="H11" s="13"/>
      <c r="I11" s="12"/>
      <c r="J11" s="12"/>
      <c r="K11" s="23"/>
      <c r="L11" s="22"/>
      <c r="M11" s="2">
        <v>7</v>
      </c>
      <c r="N11" s="13" t="s">
        <v>37</v>
      </c>
      <c r="O11" s="12">
        <v>6343</v>
      </c>
      <c r="P11" s="12">
        <v>36</v>
      </c>
      <c r="Q11" s="12">
        <v>176.19</v>
      </c>
    </row>
    <row r="12" spans="1:17" ht="15.75" thickBot="1" x14ac:dyDescent="0.3">
      <c r="A12" s="26">
        <v>8</v>
      </c>
      <c r="B12" s="13" t="s">
        <v>21</v>
      </c>
      <c r="C12" s="50">
        <v>1035</v>
      </c>
      <c r="D12" s="50">
        <v>6</v>
      </c>
      <c r="E12" s="50" t="s">
        <v>61</v>
      </c>
      <c r="F12" s="12"/>
      <c r="G12" s="12">
        <v>8</v>
      </c>
      <c r="H12" s="13"/>
      <c r="I12" s="12"/>
      <c r="J12" s="12"/>
      <c r="K12" s="23"/>
      <c r="L12" s="12"/>
      <c r="M12" s="12">
        <v>8</v>
      </c>
      <c r="N12" s="13" t="s">
        <v>17</v>
      </c>
      <c r="O12" s="12">
        <v>7403</v>
      </c>
      <c r="P12" s="12">
        <v>42</v>
      </c>
      <c r="Q12" s="12">
        <v>176.26</v>
      </c>
    </row>
    <row r="13" spans="1:17" ht="15.75" thickBot="1" x14ac:dyDescent="0.3">
      <c r="A13" s="2">
        <v>9</v>
      </c>
      <c r="B13" s="13" t="s">
        <v>22</v>
      </c>
      <c r="C13" s="50">
        <v>906</v>
      </c>
      <c r="D13" s="50">
        <v>6</v>
      </c>
      <c r="E13" s="50" t="s">
        <v>66</v>
      </c>
      <c r="F13" s="22"/>
      <c r="G13" s="2">
        <v>9</v>
      </c>
      <c r="H13" s="13"/>
      <c r="I13" s="12"/>
      <c r="J13" s="12"/>
      <c r="K13" s="23"/>
      <c r="L13" s="22"/>
      <c r="M13" s="2">
        <v>9</v>
      </c>
      <c r="N13" s="13" t="s">
        <v>40</v>
      </c>
      <c r="O13" s="12">
        <v>922</v>
      </c>
      <c r="P13" s="12">
        <v>6</v>
      </c>
      <c r="Q13" s="12">
        <v>153.66999999999999</v>
      </c>
    </row>
    <row r="14" spans="1:17" ht="15.75" thickBot="1" x14ac:dyDescent="0.3">
      <c r="A14" s="26">
        <v>10</v>
      </c>
      <c r="B14" s="13" t="s">
        <v>18</v>
      </c>
      <c r="C14" s="50">
        <v>1033</v>
      </c>
      <c r="D14" s="50">
        <v>6</v>
      </c>
      <c r="E14" s="50" t="s">
        <v>62</v>
      </c>
      <c r="F14" s="12"/>
      <c r="G14" s="12">
        <v>10</v>
      </c>
      <c r="H14" s="13"/>
      <c r="I14" s="12"/>
      <c r="J14" s="12"/>
      <c r="K14" s="23"/>
      <c r="L14" s="12"/>
      <c r="M14" s="12">
        <v>10</v>
      </c>
      <c r="N14" s="13" t="s">
        <v>16</v>
      </c>
      <c r="O14" s="12">
        <v>7550</v>
      </c>
      <c r="P14" s="12">
        <v>42</v>
      </c>
      <c r="Q14" s="12">
        <v>179.76</v>
      </c>
    </row>
    <row r="15" spans="1:17" ht="15.75" thickBot="1" x14ac:dyDescent="0.3">
      <c r="A15" s="2">
        <v>11</v>
      </c>
      <c r="B15" s="13" t="s">
        <v>52</v>
      </c>
      <c r="C15" s="50">
        <v>767</v>
      </c>
      <c r="D15" s="50">
        <v>6</v>
      </c>
      <c r="E15" s="50" t="s">
        <v>70</v>
      </c>
      <c r="F15" s="22"/>
      <c r="G15" s="2">
        <v>11</v>
      </c>
      <c r="H15" s="13"/>
      <c r="I15" s="12"/>
      <c r="J15" s="12"/>
      <c r="K15" s="23"/>
      <c r="L15" s="22"/>
      <c r="M15" s="2">
        <v>11</v>
      </c>
      <c r="N15" s="13" t="s">
        <v>23</v>
      </c>
      <c r="O15" s="12">
        <v>4938</v>
      </c>
      <c r="P15" s="12">
        <v>30</v>
      </c>
      <c r="Q15" s="12">
        <v>164.6</v>
      </c>
    </row>
    <row r="16" spans="1:17" ht="15.75" thickBot="1" x14ac:dyDescent="0.3">
      <c r="A16" s="26">
        <v>12</v>
      </c>
      <c r="B16" s="13" t="s">
        <v>25</v>
      </c>
      <c r="C16" s="50">
        <v>933</v>
      </c>
      <c r="D16" s="50">
        <v>6</v>
      </c>
      <c r="E16" s="50" t="s">
        <v>63</v>
      </c>
      <c r="F16" s="12"/>
      <c r="G16" s="12">
        <v>12</v>
      </c>
      <c r="H16" s="13"/>
      <c r="I16" s="12"/>
      <c r="J16" s="12"/>
      <c r="K16" s="23"/>
      <c r="L16" s="12"/>
      <c r="M16" s="12">
        <v>12</v>
      </c>
      <c r="N16" s="13" t="s">
        <v>26</v>
      </c>
      <c r="O16" s="12">
        <v>6247</v>
      </c>
      <c r="P16" s="12">
        <v>36</v>
      </c>
      <c r="Q16" s="12">
        <v>173.53</v>
      </c>
    </row>
    <row r="17" spans="1:17" ht="15" customHeight="1" thickBot="1" x14ac:dyDescent="0.3">
      <c r="A17" s="2">
        <v>13</v>
      </c>
      <c r="B17" s="13" t="s">
        <v>64</v>
      </c>
      <c r="C17" s="50">
        <v>907</v>
      </c>
      <c r="D17" s="50">
        <v>6</v>
      </c>
      <c r="E17" s="50" t="s">
        <v>65</v>
      </c>
      <c r="F17" s="22"/>
      <c r="G17" s="2">
        <v>13</v>
      </c>
      <c r="H17" s="13"/>
      <c r="I17" s="12"/>
      <c r="J17" s="12"/>
      <c r="K17" s="23"/>
      <c r="L17" s="22"/>
      <c r="M17" s="2">
        <v>13</v>
      </c>
      <c r="N17" s="13" t="s">
        <v>39</v>
      </c>
      <c r="O17" s="12">
        <v>2371</v>
      </c>
      <c r="P17" s="12">
        <v>18</v>
      </c>
      <c r="Q17" s="12">
        <v>131.72</v>
      </c>
    </row>
    <row r="18" spans="1:17" ht="14.25" customHeight="1" thickBot="1" x14ac:dyDescent="0.3">
      <c r="A18" s="26">
        <v>14</v>
      </c>
      <c r="B18" s="13" t="s">
        <v>38</v>
      </c>
      <c r="C18" s="50">
        <v>1140</v>
      </c>
      <c r="D18" s="50">
        <v>6</v>
      </c>
      <c r="E18" s="50" t="s">
        <v>58</v>
      </c>
      <c r="F18" s="12"/>
      <c r="G18" s="12">
        <v>14</v>
      </c>
      <c r="H18" s="13"/>
      <c r="I18" s="12"/>
      <c r="J18" s="12"/>
      <c r="K18" s="23"/>
      <c r="L18" s="12"/>
      <c r="M18" s="12">
        <v>14</v>
      </c>
      <c r="N18" s="13" t="s">
        <v>36</v>
      </c>
      <c r="O18" s="12">
        <v>3955</v>
      </c>
      <c r="P18" s="12">
        <v>24</v>
      </c>
      <c r="Q18" s="12">
        <v>164.79</v>
      </c>
    </row>
    <row r="19" spans="1:17" ht="15" customHeight="1" thickBot="1" x14ac:dyDescent="0.3">
      <c r="A19" s="2">
        <v>15</v>
      </c>
      <c r="B19" s="13"/>
      <c r="C19" s="12"/>
      <c r="D19" s="12"/>
      <c r="E19" s="12"/>
      <c r="F19" s="22"/>
      <c r="G19" s="2">
        <v>15</v>
      </c>
      <c r="H19" s="13"/>
      <c r="I19" s="12"/>
      <c r="J19" s="12"/>
      <c r="K19" s="23"/>
      <c r="L19" s="22"/>
      <c r="M19" s="2">
        <v>15</v>
      </c>
      <c r="N19" s="13" t="s">
        <v>33</v>
      </c>
      <c r="O19" s="12">
        <v>1596</v>
      </c>
      <c r="P19" s="12">
        <v>12</v>
      </c>
      <c r="Q19" s="12">
        <v>133</v>
      </c>
    </row>
    <row r="20" spans="1:17" ht="15.75" thickBot="1" x14ac:dyDescent="0.3">
      <c r="A20" s="26">
        <v>16</v>
      </c>
      <c r="B20" s="13"/>
      <c r="C20" s="12"/>
      <c r="D20" s="12"/>
      <c r="E20" s="12"/>
      <c r="F20" s="12"/>
      <c r="G20" s="12">
        <v>16</v>
      </c>
      <c r="H20" s="13"/>
      <c r="I20" s="12"/>
      <c r="J20" s="12"/>
      <c r="K20" s="23"/>
      <c r="L20" s="12"/>
      <c r="M20" s="12">
        <v>16</v>
      </c>
      <c r="N20" s="13" t="s">
        <v>20</v>
      </c>
      <c r="O20" s="12">
        <v>7723</v>
      </c>
      <c r="P20" s="12">
        <v>42</v>
      </c>
      <c r="Q20" s="12">
        <v>183.88</v>
      </c>
    </row>
    <row r="21" spans="1:17" ht="15.75" thickBot="1" x14ac:dyDescent="0.3">
      <c r="A21" s="2">
        <v>17</v>
      </c>
      <c r="B21" s="13"/>
      <c r="C21" s="12"/>
      <c r="D21" s="12"/>
      <c r="E21" s="12"/>
      <c r="F21" s="22"/>
      <c r="G21" s="2">
        <v>17</v>
      </c>
      <c r="H21" s="13"/>
      <c r="I21" s="12"/>
      <c r="J21" s="12"/>
      <c r="K21" s="23"/>
      <c r="L21" s="22"/>
      <c r="M21" s="2">
        <v>17</v>
      </c>
      <c r="N21" s="13" t="s">
        <v>32</v>
      </c>
      <c r="O21" s="12">
        <v>3721</v>
      </c>
      <c r="P21" s="12">
        <v>24</v>
      </c>
      <c r="Q21" s="12">
        <v>155.04</v>
      </c>
    </row>
    <row r="22" spans="1:17" ht="15.75" thickBot="1" x14ac:dyDescent="0.3">
      <c r="A22" s="26">
        <v>18</v>
      </c>
      <c r="B22" s="13"/>
      <c r="C22" s="12"/>
      <c r="D22" s="12"/>
      <c r="E22" s="12"/>
      <c r="F22" s="12"/>
      <c r="G22" s="12">
        <v>18</v>
      </c>
      <c r="H22" s="13"/>
      <c r="I22" s="12"/>
      <c r="J22" s="12"/>
      <c r="K22" s="23"/>
      <c r="L22" s="12"/>
      <c r="M22" s="12">
        <v>18</v>
      </c>
      <c r="N22" s="13" t="s">
        <v>28</v>
      </c>
      <c r="O22" s="12">
        <v>2548</v>
      </c>
      <c r="P22" s="12">
        <v>18</v>
      </c>
      <c r="Q22" s="12">
        <v>141.56</v>
      </c>
    </row>
    <row r="23" spans="1:17" ht="15.75" thickBot="1" x14ac:dyDescent="0.3">
      <c r="A23" s="2">
        <v>19</v>
      </c>
      <c r="B23" s="38"/>
      <c r="C23" s="12"/>
      <c r="D23" s="12"/>
      <c r="E23" s="12"/>
      <c r="F23" s="25"/>
      <c r="G23" s="2">
        <v>19</v>
      </c>
      <c r="H23" s="38"/>
      <c r="I23" s="12"/>
      <c r="J23" s="12"/>
      <c r="K23" s="23"/>
      <c r="L23" s="22"/>
      <c r="M23" s="2">
        <v>19</v>
      </c>
      <c r="N23" s="13" t="s">
        <v>48</v>
      </c>
      <c r="O23" s="12">
        <v>975</v>
      </c>
      <c r="P23" s="12">
        <v>6</v>
      </c>
      <c r="Q23" s="12">
        <v>162.5</v>
      </c>
    </row>
    <row r="24" spans="1:17" ht="15.75" thickBot="1" x14ac:dyDescent="0.3">
      <c r="A24" s="26">
        <v>20</v>
      </c>
      <c r="B24" s="13"/>
      <c r="C24" s="12"/>
      <c r="D24" s="12"/>
      <c r="E24" s="12"/>
      <c r="F24" s="12"/>
      <c r="G24" s="12">
        <v>20</v>
      </c>
      <c r="H24" s="13"/>
      <c r="I24" s="12"/>
      <c r="J24" s="12"/>
      <c r="K24" s="23"/>
      <c r="L24" s="12"/>
      <c r="M24" s="12">
        <v>20</v>
      </c>
      <c r="N24" s="13" t="s">
        <v>44</v>
      </c>
      <c r="O24" s="12">
        <v>1012</v>
      </c>
      <c r="P24" s="12">
        <v>6</v>
      </c>
      <c r="Q24" s="12">
        <v>168.67</v>
      </c>
    </row>
    <row r="25" spans="1:17" ht="15.75" thickBot="1" x14ac:dyDescent="0.3">
      <c r="A25" s="2">
        <v>21</v>
      </c>
      <c r="B25" s="13"/>
      <c r="C25" s="12"/>
      <c r="D25" s="12"/>
      <c r="E25" s="12"/>
      <c r="F25" s="22"/>
      <c r="G25" s="2">
        <v>21</v>
      </c>
      <c r="H25" s="13"/>
      <c r="I25" s="12"/>
      <c r="J25" s="12"/>
      <c r="K25" s="23"/>
      <c r="L25" s="22"/>
      <c r="M25" s="2">
        <v>21</v>
      </c>
      <c r="N25" s="13" t="s">
        <v>35</v>
      </c>
      <c r="O25" s="12">
        <v>6000</v>
      </c>
      <c r="P25" s="12">
        <v>36</v>
      </c>
      <c r="Q25" s="12">
        <v>166.67</v>
      </c>
    </row>
    <row r="26" spans="1:17" ht="15.75" thickBot="1" x14ac:dyDescent="0.3">
      <c r="A26" s="26">
        <v>22</v>
      </c>
      <c r="B26" s="13"/>
      <c r="C26" s="12"/>
      <c r="D26" s="12"/>
      <c r="E26" s="12"/>
      <c r="F26" s="12"/>
      <c r="G26" s="12">
        <v>22</v>
      </c>
      <c r="H26" s="13"/>
      <c r="I26" s="12"/>
      <c r="J26" s="12"/>
      <c r="K26" s="23"/>
      <c r="L26" s="12"/>
      <c r="M26" s="12">
        <v>22</v>
      </c>
      <c r="N26" s="13" t="s">
        <v>21</v>
      </c>
      <c r="O26" s="12">
        <v>3024</v>
      </c>
      <c r="P26" s="12">
        <v>18</v>
      </c>
      <c r="Q26" s="12">
        <v>168</v>
      </c>
    </row>
    <row r="27" spans="1:17" ht="15.75" thickBot="1" x14ac:dyDescent="0.3">
      <c r="A27" s="2">
        <v>23</v>
      </c>
      <c r="B27" s="13"/>
      <c r="C27" s="12"/>
      <c r="D27" s="12"/>
      <c r="E27" s="12"/>
      <c r="F27" s="22"/>
      <c r="G27" s="2">
        <v>23</v>
      </c>
      <c r="H27" s="13"/>
      <c r="I27" s="12"/>
      <c r="J27" s="12"/>
      <c r="K27" s="23"/>
      <c r="L27" s="22"/>
      <c r="M27" s="2">
        <v>23</v>
      </c>
      <c r="N27" s="13" t="s">
        <v>43</v>
      </c>
      <c r="O27" s="12">
        <v>3350</v>
      </c>
      <c r="P27" s="12">
        <v>24</v>
      </c>
      <c r="Q27" s="12">
        <v>139.58000000000001</v>
      </c>
    </row>
    <row r="28" spans="1:17" ht="15.75" thickBot="1" x14ac:dyDescent="0.3">
      <c r="A28" s="26">
        <v>24</v>
      </c>
      <c r="B28" s="13"/>
      <c r="C28" s="12"/>
      <c r="D28" s="12"/>
      <c r="E28" s="12"/>
      <c r="F28" s="12"/>
      <c r="G28" s="12">
        <v>24</v>
      </c>
      <c r="H28" s="13"/>
      <c r="I28" s="12"/>
      <c r="J28" s="12"/>
      <c r="K28" s="23"/>
      <c r="L28" s="12"/>
      <c r="M28" s="12">
        <v>24</v>
      </c>
      <c r="N28" s="13" t="s">
        <v>22</v>
      </c>
      <c r="O28" s="12">
        <v>1763</v>
      </c>
      <c r="P28" s="12">
        <v>12</v>
      </c>
      <c r="Q28" s="12">
        <v>146.91999999999999</v>
      </c>
    </row>
    <row r="29" spans="1:17" ht="15.75" thickBot="1" x14ac:dyDescent="0.3">
      <c r="A29" s="2">
        <v>25</v>
      </c>
      <c r="B29" s="13"/>
      <c r="C29" s="12"/>
      <c r="D29" s="12"/>
      <c r="E29" s="12"/>
      <c r="F29" s="25"/>
      <c r="G29" s="2">
        <v>25</v>
      </c>
      <c r="H29" s="13"/>
      <c r="I29" s="12"/>
      <c r="J29" s="12"/>
      <c r="K29" s="23"/>
      <c r="L29" s="22"/>
      <c r="M29" s="2">
        <v>25</v>
      </c>
      <c r="N29" s="13" t="s">
        <v>18</v>
      </c>
      <c r="O29" s="12">
        <v>2110</v>
      </c>
      <c r="P29" s="12">
        <v>12</v>
      </c>
      <c r="Q29" s="12">
        <v>175.83</v>
      </c>
    </row>
    <row r="30" spans="1:17" ht="15.75" thickBot="1" x14ac:dyDescent="0.3">
      <c r="A30" s="26">
        <v>26</v>
      </c>
      <c r="B30" s="37"/>
      <c r="C30" s="12"/>
      <c r="D30" s="12"/>
      <c r="E30" s="12"/>
      <c r="F30" s="12"/>
      <c r="G30" s="12">
        <v>26</v>
      </c>
      <c r="H30" s="37"/>
      <c r="I30" s="12"/>
      <c r="J30" s="12"/>
      <c r="K30" s="23"/>
      <c r="L30" s="12"/>
      <c r="M30" s="12">
        <v>26</v>
      </c>
      <c r="N30" s="13" t="s">
        <v>49</v>
      </c>
      <c r="O30" s="12">
        <v>3111</v>
      </c>
      <c r="P30" s="12">
        <v>18</v>
      </c>
      <c r="Q30" s="12">
        <v>172.83</v>
      </c>
    </row>
    <row r="31" spans="1:17" ht="30.75" thickBot="1" x14ac:dyDescent="0.3">
      <c r="A31" s="2">
        <v>27</v>
      </c>
      <c r="B31" s="13"/>
      <c r="C31" s="12"/>
      <c r="D31" s="12"/>
      <c r="E31" s="12"/>
      <c r="F31" s="22"/>
      <c r="G31" s="2">
        <v>27</v>
      </c>
      <c r="H31" s="13"/>
      <c r="I31" s="12"/>
      <c r="J31" s="12"/>
      <c r="K31" s="23"/>
      <c r="L31" s="22"/>
      <c r="M31" s="2">
        <v>27</v>
      </c>
      <c r="N31" s="13" t="s">
        <v>34</v>
      </c>
      <c r="O31" s="12">
        <v>3028</v>
      </c>
      <c r="P31" s="12">
        <v>24</v>
      </c>
      <c r="Q31" s="12">
        <v>126.17</v>
      </c>
    </row>
    <row r="32" spans="1:17" ht="15.75" thickBot="1" x14ac:dyDescent="0.3">
      <c r="A32" s="26">
        <v>28</v>
      </c>
      <c r="B32" s="13"/>
      <c r="C32" s="12"/>
      <c r="D32" s="12"/>
      <c r="E32" s="12"/>
      <c r="F32" s="12"/>
      <c r="G32" s="12">
        <v>28</v>
      </c>
      <c r="H32" s="13"/>
      <c r="I32" s="12"/>
      <c r="J32" s="12"/>
      <c r="K32" s="23"/>
      <c r="L32" s="12"/>
      <c r="M32" s="12">
        <v>28</v>
      </c>
      <c r="N32" s="13" t="s">
        <v>51</v>
      </c>
      <c r="O32" s="12">
        <v>1643</v>
      </c>
      <c r="P32" s="12">
        <v>12</v>
      </c>
      <c r="Q32" s="12">
        <v>136.91999999999999</v>
      </c>
    </row>
    <row r="33" spans="1:17" ht="15.75" thickBot="1" x14ac:dyDescent="0.3">
      <c r="A33" s="2">
        <v>29</v>
      </c>
      <c r="B33" s="13"/>
      <c r="C33" s="12"/>
      <c r="D33" s="12"/>
      <c r="E33" s="12"/>
      <c r="F33" s="22"/>
      <c r="G33" s="2">
        <v>29</v>
      </c>
      <c r="H33" s="13"/>
      <c r="I33" s="12"/>
      <c r="J33" s="12"/>
      <c r="K33" s="23"/>
      <c r="L33" s="22"/>
      <c r="M33" s="2">
        <v>29</v>
      </c>
      <c r="N33" s="13" t="s">
        <v>50</v>
      </c>
      <c r="O33" s="12">
        <v>1013</v>
      </c>
      <c r="P33" s="12">
        <v>6</v>
      </c>
      <c r="Q33" s="12">
        <v>168.83</v>
      </c>
    </row>
    <row r="34" spans="1:17" ht="15.75" thickBot="1" x14ac:dyDescent="0.3">
      <c r="A34" s="26">
        <v>30</v>
      </c>
      <c r="B34" s="13"/>
      <c r="C34" s="12"/>
      <c r="D34" s="12"/>
      <c r="E34" s="12"/>
      <c r="F34" s="21"/>
      <c r="G34" s="12">
        <v>30</v>
      </c>
      <c r="H34" s="13"/>
      <c r="I34" s="12"/>
      <c r="J34" s="12"/>
      <c r="K34" s="23"/>
      <c r="L34" s="12"/>
      <c r="M34" s="12">
        <v>30</v>
      </c>
      <c r="N34" s="13" t="s">
        <v>25</v>
      </c>
      <c r="O34" s="12">
        <v>5557</v>
      </c>
      <c r="P34" s="12">
        <v>36</v>
      </c>
      <c r="Q34" s="12">
        <v>154.36000000000001</v>
      </c>
    </row>
    <row r="35" spans="1:17" ht="15.75" thickBot="1" x14ac:dyDescent="0.3">
      <c r="A35" s="2">
        <v>31</v>
      </c>
      <c r="B35" s="13"/>
      <c r="C35" s="12"/>
      <c r="D35" s="12"/>
      <c r="E35" s="12"/>
      <c r="F35" s="22"/>
      <c r="G35" s="2">
        <v>31</v>
      </c>
      <c r="H35" s="13"/>
      <c r="I35" s="12"/>
      <c r="J35" s="12"/>
      <c r="K35" s="23"/>
      <c r="L35" s="22"/>
      <c r="M35" s="2">
        <v>31</v>
      </c>
      <c r="N35" s="13" t="s">
        <v>46</v>
      </c>
      <c r="O35" s="12">
        <v>3350</v>
      </c>
      <c r="P35" s="12">
        <v>24</v>
      </c>
      <c r="Q35" s="12">
        <v>139.58000000000001</v>
      </c>
    </row>
    <row r="36" spans="1:17" ht="15.75" thickBot="1" x14ac:dyDescent="0.3">
      <c r="A36" s="26">
        <v>32</v>
      </c>
      <c r="B36" s="13"/>
      <c r="C36" s="12"/>
      <c r="D36" s="12"/>
      <c r="E36" s="12"/>
      <c r="F36" s="22"/>
      <c r="G36" s="12">
        <v>32</v>
      </c>
      <c r="H36" s="13"/>
      <c r="I36" s="12"/>
      <c r="J36" s="12"/>
      <c r="K36" s="23"/>
      <c r="M36" s="12">
        <v>32</v>
      </c>
      <c r="N36" s="13" t="s">
        <v>24</v>
      </c>
      <c r="O36" s="12">
        <v>1673</v>
      </c>
      <c r="P36" s="12">
        <v>12</v>
      </c>
      <c r="Q36" s="12">
        <v>139.41999999999999</v>
      </c>
    </row>
    <row r="37" spans="1:17" ht="15.75" thickBot="1" x14ac:dyDescent="0.3">
      <c r="A37" s="2">
        <v>33</v>
      </c>
      <c r="B37" s="13"/>
      <c r="C37" s="12"/>
      <c r="D37" s="12"/>
      <c r="E37" s="12"/>
      <c r="F37"/>
      <c r="G37" s="2">
        <v>33</v>
      </c>
      <c r="H37" s="13"/>
      <c r="I37" s="12"/>
      <c r="J37" s="12"/>
      <c r="K37" s="23"/>
      <c r="M37" s="2">
        <v>33</v>
      </c>
      <c r="N37" s="13" t="s">
        <v>45</v>
      </c>
      <c r="O37" s="12">
        <v>4155</v>
      </c>
      <c r="P37" s="12">
        <v>24</v>
      </c>
      <c r="Q37" s="12">
        <v>173.13</v>
      </c>
    </row>
    <row r="38" spans="1:17" ht="15.75" thickBot="1" x14ac:dyDescent="0.3">
      <c r="A38" s="26">
        <v>34</v>
      </c>
      <c r="B38" s="13"/>
      <c r="C38" s="12"/>
      <c r="D38" s="12"/>
      <c r="E38" s="12"/>
      <c r="G38" s="12">
        <v>34</v>
      </c>
      <c r="H38" s="13"/>
      <c r="I38" s="12"/>
      <c r="J38" s="12"/>
      <c r="K38" s="23"/>
      <c r="M38" s="12">
        <v>34</v>
      </c>
      <c r="N38" s="13" t="s">
        <v>41</v>
      </c>
      <c r="O38" s="12">
        <v>2511</v>
      </c>
      <c r="P38" s="12">
        <v>18</v>
      </c>
      <c r="Q38" s="12">
        <v>139.5</v>
      </c>
    </row>
    <row r="39" spans="1:17" ht="15.75" thickBot="1" x14ac:dyDescent="0.3">
      <c r="A39" s="2">
        <v>35</v>
      </c>
      <c r="B39" s="13"/>
      <c r="C39" s="12"/>
      <c r="D39" s="12"/>
      <c r="E39" s="12"/>
      <c r="G39" s="2">
        <v>35</v>
      </c>
      <c r="H39" s="13"/>
      <c r="I39" s="12"/>
      <c r="J39" s="12"/>
      <c r="K39" s="23"/>
      <c r="M39" s="2">
        <v>35</v>
      </c>
      <c r="N39" s="13" t="s">
        <v>38</v>
      </c>
      <c r="O39" s="12">
        <v>4266</v>
      </c>
      <c r="P39" s="12">
        <v>24</v>
      </c>
      <c r="Q39" s="12">
        <v>177.75</v>
      </c>
    </row>
    <row r="40" spans="1:17" ht="15.75" thickBot="1" x14ac:dyDescent="0.3">
      <c r="A40" s="26">
        <v>36</v>
      </c>
      <c r="B40" s="13"/>
      <c r="C40" s="12"/>
      <c r="D40" s="12"/>
      <c r="E40" s="12"/>
      <c r="G40" s="12">
        <v>36</v>
      </c>
      <c r="H40" s="13"/>
      <c r="I40" s="12"/>
      <c r="J40" s="12"/>
      <c r="K40" s="23"/>
      <c r="M40" s="12">
        <v>36</v>
      </c>
      <c r="N40" s="13" t="s">
        <v>29</v>
      </c>
      <c r="O40" s="12">
        <v>3302</v>
      </c>
      <c r="P40" s="12">
        <v>24</v>
      </c>
      <c r="Q40" s="12">
        <v>137.58000000000001</v>
      </c>
    </row>
    <row r="41" spans="1:17" ht="15.75" thickBot="1" x14ac:dyDescent="0.3">
      <c r="A41" s="2">
        <v>37</v>
      </c>
      <c r="B41" s="13"/>
      <c r="C41" s="12"/>
      <c r="D41" s="12"/>
      <c r="E41" s="12"/>
      <c r="G41" s="2">
        <v>37</v>
      </c>
      <c r="H41" s="13"/>
      <c r="I41" s="12">
        <f>SUM(Tableau5735111622[[#This Row],[QA]]-Tableau5731218[[#This Row],[QA]])</f>
        <v>7566</v>
      </c>
      <c r="J41" s="12">
        <f>SUM(Tableau5735[[#This Row],[Parties]]-Tableau573[[#This Row],[Parties]])</f>
        <v>0</v>
      </c>
      <c r="K41" s="23" t="e">
        <f t="shared" ref="K5:K44" si="0">SUM(I41/J41)</f>
        <v>#DIV/0!</v>
      </c>
      <c r="M41" s="2">
        <v>37</v>
      </c>
      <c r="N41" s="13"/>
      <c r="O41" s="12"/>
      <c r="P41" s="12"/>
      <c r="Q41" s="12"/>
    </row>
    <row r="42" spans="1:17" ht="15.75" thickBot="1" x14ac:dyDescent="0.3">
      <c r="A42" s="26">
        <v>38</v>
      </c>
      <c r="B42" s="13"/>
      <c r="C42" s="12"/>
      <c r="D42" s="12"/>
      <c r="E42" s="12"/>
      <c r="G42" s="12">
        <v>38</v>
      </c>
      <c r="H42" s="13"/>
      <c r="I42" s="12">
        <f>SUM(Tableau5735111622[[#This Row],[QA]]-Tableau5731218[[#This Row],[QA]])</f>
        <v>7979</v>
      </c>
      <c r="J42" s="12">
        <f>SUM(Tableau5735[[#This Row],[Parties]]-Tableau573[[#This Row],[Parties]])</f>
        <v>0</v>
      </c>
      <c r="K42" s="23" t="e">
        <f t="shared" si="0"/>
        <v>#DIV/0!</v>
      </c>
      <c r="M42" s="12">
        <v>38</v>
      </c>
      <c r="N42" s="13"/>
      <c r="O42" s="12"/>
      <c r="P42" s="12"/>
      <c r="Q42" s="12"/>
    </row>
    <row r="43" spans="1:17" ht="15.75" thickBot="1" x14ac:dyDescent="0.3">
      <c r="A43" s="2">
        <v>39</v>
      </c>
      <c r="B43" s="13"/>
      <c r="C43" s="12"/>
      <c r="D43" s="12"/>
      <c r="E43" s="12"/>
      <c r="G43" s="2">
        <v>39</v>
      </c>
      <c r="H43" s="13"/>
      <c r="I43" s="12">
        <f>SUM(Tableau5735111622[[#This Row],[QA]]-Tableau5731218[[#This Row],[QA]])</f>
        <v>0</v>
      </c>
      <c r="J43" s="12">
        <f>SUM(Tableau5735[[#This Row],[Parties]]-Tableau573[[#This Row],[Parties]])</f>
        <v>0</v>
      </c>
      <c r="K43" s="23" t="e">
        <f t="shared" si="0"/>
        <v>#DIV/0!</v>
      </c>
      <c r="M43" s="2">
        <v>39</v>
      </c>
      <c r="N43" s="13"/>
      <c r="O43" s="28"/>
      <c r="P43" s="12"/>
      <c r="Q43" s="12"/>
    </row>
    <row r="44" spans="1:17" ht="15.75" thickBot="1" x14ac:dyDescent="0.3">
      <c r="A44" s="26">
        <v>40</v>
      </c>
      <c r="B44" s="13"/>
      <c r="C44" s="12"/>
      <c r="D44" s="12"/>
      <c r="E44" s="12"/>
      <c r="G44" s="12">
        <v>40</v>
      </c>
      <c r="H44" s="13"/>
      <c r="I44" s="12">
        <f>SUM(Tableau5735111622[[#This Row],[QA]]-Tableau5731218[[#This Row],[QA]])</f>
        <v>0</v>
      </c>
      <c r="J44" s="12"/>
      <c r="K44" s="23" t="e">
        <f t="shared" si="0"/>
        <v>#DIV/0!</v>
      </c>
      <c r="M44" s="12">
        <v>40</v>
      </c>
      <c r="N44" s="13"/>
      <c r="O44" s="28"/>
      <c r="P44" s="12"/>
      <c r="Q44" s="12"/>
    </row>
    <row r="45" spans="1:17" ht="15.75" thickBot="1" x14ac:dyDescent="0.3">
      <c r="B45" s="13"/>
      <c r="E45" s="4"/>
      <c r="H45" s="13"/>
      <c r="K45" s="4"/>
      <c r="M45" s="22"/>
      <c r="N45" s="27"/>
      <c r="O45" s="22"/>
      <c r="P45" s="22"/>
      <c r="Q45" s="22"/>
    </row>
    <row r="46" spans="1:17" x14ac:dyDescent="0.25">
      <c r="B46" s="16"/>
      <c r="C46" s="15">
        <f>SUBTOTAL(109,Tableau573[QA])</f>
        <v>13591</v>
      </c>
      <c r="D46" s="15">
        <f>SUBTOTAL(109,Tableau573[Parties])</f>
        <v>84</v>
      </c>
      <c r="E46" s="17">
        <f>SUM(Tableau573[[#Totals],[QA]]/Tableau573[[#Totals],[Parties]])</f>
        <v>161.79761904761904</v>
      </c>
      <c r="I46" s="18">
        <f>SUM(Tableau5724[QA])</f>
        <v>15545</v>
      </c>
      <c r="J46" s="18">
        <f>SUM(Tableau5724[Parties])</f>
        <v>0</v>
      </c>
      <c r="K46" s="19" t="e">
        <f>SUM(I46/J46)</f>
        <v>#DIV/0!</v>
      </c>
      <c r="M46" s="22"/>
      <c r="N46" s="27"/>
      <c r="O46" s="18">
        <f>SUM(O5:O45)</f>
        <v>135789</v>
      </c>
      <c r="P46" s="18">
        <f>SUM(P5:P45)</f>
        <v>846</v>
      </c>
      <c r="Q46" s="19">
        <f>SUM(O46/P46)</f>
        <v>160.50709219858157</v>
      </c>
    </row>
    <row r="55" spans="2:2" x14ac:dyDescent="0.25">
      <c r="B55" s="5">
        <f>I55</f>
        <v>0</v>
      </c>
    </row>
  </sheetData>
  <mergeCells count="6">
    <mergeCell ref="A1:E1"/>
    <mergeCell ref="G1:K1"/>
    <mergeCell ref="M1:Q1"/>
    <mergeCell ref="A2:E2"/>
    <mergeCell ref="G2:K2"/>
    <mergeCell ref="M2:Q2"/>
  </mergeCells>
  <phoneticPr fontId="17" type="noConversion"/>
  <hyperlinks>
    <hyperlink ref="N10" r:id="rId1" display="https://bowling.lexerbowling.com/bowlingdelapraille/solitairegeneve2025-2026/pl011.htm" xr:uid="{02D6700D-96E6-4348-85D1-566B4730146F}"/>
    <hyperlink ref="N20" r:id="rId2" display="https://bowling.lexerbowling.com/bowlingdelapraille/solitairegeneve2025-2026/pl012.htm" xr:uid="{EF366578-497F-410D-94EB-6643B5F9880B}"/>
    <hyperlink ref="N14" r:id="rId3" display="https://bowling.lexerbowling.com/bowlingdelapraille/solitairegeneve2025-2026/pl001.htm" xr:uid="{FF3C39C8-7661-4838-8A7B-F516A3AABF58}"/>
    <hyperlink ref="N25" r:id="rId4" display="https://bowling.lexerbowling.com/bowlingdelapraille/solitairegeneve2025-2026/pl00B.htm" xr:uid="{2FE03A85-BFB9-49D8-B353-BFAA76B75634}"/>
    <hyperlink ref="N12" r:id="rId5" display="https://bowling.lexerbowling.com/bowlingdelapraille/solitairegeneve2025-2026/pl002.htm" xr:uid="{E3A5B601-E49E-4648-B783-D688A03A07ED}"/>
    <hyperlink ref="N11" r:id="rId6" display="https://bowling.lexerbowling.com/bowlingdelapraille/solitairegeneve2025-2026/pl015.htm" xr:uid="{3BFD4381-5CF3-4D72-B207-558F56B859DC}"/>
    <hyperlink ref="N16" r:id="rId7" display="https://bowling.lexerbowling.com/bowlingdelapraille/solitairegeneve2025-2026/pl005.htm" xr:uid="{868D2A28-F1EC-4EDF-B17B-3BB8DD105B49}"/>
    <hyperlink ref="N7" r:id="rId8" display="https://bowling.lexerbowling.com/bowlingdelapraille/solitairegeneve2025-2026/pl018.htm" xr:uid="{8A66104E-CC42-402E-B19E-4F9BEDE3AE98}"/>
    <hyperlink ref="N6" r:id="rId9" display="https://bowling.lexerbowling.com/bowlingdelapraille/solitairegeneve2025-2026/pl004.htm" xr:uid="{CBC380CE-DD78-449D-A57D-E0510A13A3E1}"/>
    <hyperlink ref="N37" r:id="rId10" display="https://bowling.lexerbowling.com/bowlingdelapraille/solitairegeneve2025-2026/pl01A.htm" xr:uid="{8DE37BE4-F1A6-4316-8C56-3158B7B37B52}"/>
    <hyperlink ref="N34" r:id="rId11" display="https://bowling.lexerbowling.com/bowlingdelapraille/solitairegeneve2025-2026/pl003.htm" xr:uid="{6C7BD64A-8E2E-4F32-8B98-6CA72E10A8E9}"/>
    <hyperlink ref="N18" r:id="rId12" display="https://bowling.lexerbowling.com/bowlingdelapraille/solitairegeneve2025-2026/pl01D.htm" xr:uid="{D2E23B64-AB47-4B7F-AAC4-4D61F8B34730}"/>
    <hyperlink ref="N15" r:id="rId13" display="https://bowling.lexerbowling.com/bowlingdelapraille/solitairegeneve2025-2026/pl00A.htm" xr:uid="{5E5361EE-6483-42AC-8E48-48D8F4CCF1B7}"/>
    <hyperlink ref="N39" r:id="rId14" display="https://bowling.lexerbowling.com/bowlingdelapraille/solitairegeneve2025-2026/pl01B.htm" xr:uid="{4FC99C56-6F5B-4542-894F-C7FC40C8CEEE}"/>
    <hyperlink ref="N26" r:id="rId15" display="https://bowling.lexerbowling.com/bowlingdelapraille/solitairegeneve2025-2026/pl008.htm" xr:uid="{C21CFD91-2E5D-4EDA-A898-880862329A6B}"/>
    <hyperlink ref="N21" r:id="rId16" display="https://bowling.lexerbowling.com/bowlingdelapraille/solitairegeneve2025-2026/pl00C.htm" xr:uid="{A3BC43A7-69DC-4D99-860D-319644DAE21F}"/>
    <hyperlink ref="N40" r:id="rId17" display="https://bowling.lexerbowling.com/bowlingdelapraille/solitairegeneve2025-2026/pl016.htm" xr:uid="{24CF0EB9-4E17-4E11-ADEF-2C8AF6A68FC8}"/>
    <hyperlink ref="N22" r:id="rId18" display="https://bowling.lexerbowling.com/bowlingdelapraille/solitairegeneve2025-2026/pl00D.htm" xr:uid="{E27C1868-CDC1-42EE-8492-2E43ADD4F51C}"/>
    <hyperlink ref="N35" r:id="rId19" display="https://bowling.lexerbowling.com/bowlingdelapraille/solitairegeneve2025-2026/pl019.htm" xr:uid="{404A6937-F8F7-42B0-8BFA-A6DD7C8DF561}"/>
    <hyperlink ref="N29" r:id="rId20" display="https://bowling.lexerbowling.com/bowlingdelapraille/solitairegeneve2025-2026/pl017.htm" xr:uid="{37295F2E-F7C2-4C78-B9D5-81ED8F450EB9}"/>
    <hyperlink ref="N27" r:id="rId21" display="https://bowling.lexerbowling.com/bowlingdelapraille/solitairegeneve2025-2026/pl01E.htm" xr:uid="{89E509DF-C6D9-4393-BEC1-108A25F389BC}"/>
    <hyperlink ref="N30" r:id="rId22" display="https://bowling.lexerbowling.com/bowlingdelapraille/solitairegeneve2025-2026/pl023.htm" xr:uid="{011F020D-407E-4600-A7CD-29DC419316B2}"/>
    <hyperlink ref="N38" r:id="rId23" display="https://bowling.lexerbowling.com/bowlingdelapraille/solitairegeneve2025-2026/pl007.htm" xr:uid="{C0DCC82E-446A-4058-A191-A0193B28F66C}"/>
    <hyperlink ref="N28" r:id="rId24" display="https://bowling.lexerbowling.com/bowlingdelapraille/solitairegeneve2025-2026/pl00F.htm" xr:uid="{4A34EC88-5D7B-43D6-BFDB-432631E64148}"/>
    <hyperlink ref="N24" r:id="rId25" display="https://bowling.lexerbowling.com/bowlingdelapraille/solitairegeneve2025-2026/pl021.htm" xr:uid="{3DDAEC98-61EA-437E-94F1-4F1A0A1569FB}"/>
    <hyperlink ref="N17" r:id="rId26" display="https://bowling.lexerbowling.com/bowlingdelapraille/solitairegeneve2025-2026/pl00E.htm" xr:uid="{4DFA4866-1BC5-422A-95C4-87CEAC62E1B0}"/>
    <hyperlink ref="N9" r:id="rId27" display="https://bowling.lexerbowling.com/bowlingdelapraille/solitairegeneve2025-2026/pl013.htm" xr:uid="{9BCB55C3-8CFB-4601-8141-4DF0349775C7}"/>
    <hyperlink ref="N33" r:id="rId28" display="https://bowling.lexerbowling.com/bowlingdelapraille/solitairegeneve2025-2026/pl025.htm" xr:uid="{3235B5FD-3660-409F-B570-3FF4D1DFC898}"/>
    <hyperlink ref="N8" r:id="rId29" display="https://bowling.lexerbowling.com/bowlingdelapraille/solitairegeneve2025-2026/pl020.htm" xr:uid="{948BD1F8-AB2C-4BB0-A4BB-593E99038D0C}"/>
    <hyperlink ref="N31" r:id="rId30" display="https://bowling.lexerbowling.com/bowlingdelapraille/solitairegeneve2025-2026/pl014.htm" xr:uid="{F22FDED7-F6CD-4507-A036-4B0ACDED1995}"/>
    <hyperlink ref="N36" r:id="rId31" display="https://bowling.lexerbowling.com/bowlingdelapraille/solitairegeneve2025-2026/pl006.htm" xr:uid="{3382A374-1DAD-4ACA-BF33-0FB8B4EEB428}"/>
    <hyperlink ref="N32" r:id="rId32" display="https://bowling.lexerbowling.com/bowlingdelapraille/solitairegeneve2025-2026/pl022.htm" xr:uid="{2CB3F24F-4723-4622-BA59-F8BBAEABBA69}"/>
    <hyperlink ref="N19" r:id="rId33" display="https://bowling.lexerbowling.com/bowlingdelapraille/solitairegeneve2025-2026/pl010.htm" xr:uid="{68F51621-EE1D-4743-B617-08C4B4609E44}"/>
    <hyperlink ref="N5" r:id="rId34" display="https://bowling.lexerbowling.com/bowlingdelapraille/solitairegeneve2025-2026/pl009.htm" xr:uid="{3647146F-9978-4376-A3FF-35A931963205}"/>
    <hyperlink ref="N23" r:id="rId35" display="https://bowling.lexerbowling.com/bowlingdelapraille/solitairegeneve2025-2026/pl024.htm" xr:uid="{1C915EF5-A2B4-41B0-9D76-F824A37A111A}"/>
    <hyperlink ref="N13" r:id="rId36" display="https://bowling.lexerbowling.com/bowlingdelapraille/solitairegeneve2025-2026/pl01C.htm" xr:uid="{2722BB06-2B9E-4BC9-BBA3-9ED9E9324375}"/>
    <hyperlink ref="B6" r:id="rId37" display="https://bowling.lexerbowling.com/balexert/solitairegeneve2026-2027/pl00A.htm" xr:uid="{2DF5FFD2-FCCA-4BF1-ABAD-45974EA53FD8}"/>
    <hyperlink ref="B18" r:id="rId38" display="https://bowling.lexerbowling.com/balexert/solitairegeneve2026-2027/pl01B.htm" xr:uid="{FD046303-5BE0-4D23-A8B0-EC82F9B13E1B}"/>
    <hyperlink ref="B11" r:id="rId39" display="https://bowling.lexerbowling.com/balexert/solitairegeneve2026-2027/pl00B.htm" xr:uid="{B1E0E4B5-33A2-4900-AED2-5A08D716EF69}"/>
    <hyperlink ref="B7" r:id="rId40" display="https://bowling.lexerbowling.com/balexert/solitairegeneve2026-2027/pl005.htm" xr:uid="{9F0A2B4C-E864-4029-8D44-BFEF1886F648}"/>
    <hyperlink ref="B12" r:id="rId41" display="https://bowling.lexerbowling.com/balexert/solitairegeneve2026-2027/pl008.htm" xr:uid="{4F0A5854-9FB1-4E18-9ABB-C8DBB5214340}"/>
    <hyperlink ref="B14" r:id="rId42" display="https://bowling.lexerbowling.com/balexert/solitairegeneve2026-2027/pl017.htm" xr:uid="{F82F2A4D-1F23-4BEB-AEEA-6930486311B2}"/>
    <hyperlink ref="B16" r:id="rId43" display="https://bowling.lexerbowling.com/balexert/solitairegeneve2026-2027/pl003.htm" xr:uid="{CD847EA8-1C82-4161-8D7F-3E063258CBDD}"/>
    <hyperlink ref="B17" r:id="rId44" display="https://bowling.lexerbowling.com/balexert/solitairegeneve2026-2027/pl028.htm" xr:uid="{818D0BB3-35AB-4BC0-9C08-F290BE87015E}"/>
    <hyperlink ref="B13" r:id="rId45" display="https://bowling.lexerbowling.com/balexert/solitairegeneve2026-2027/pl00F.htm" xr:uid="{E5D99FAE-AC91-498E-A27A-698D35C8D97A}"/>
    <hyperlink ref="B5" r:id="rId46" display="https://bowling.lexerbowling.com/balexert/solitairegeneve2026-2027/pl002.htm" xr:uid="{2E59FF28-3CC6-494E-B285-013B4D42461D}"/>
    <hyperlink ref="B8" r:id="rId47" display="https://bowling.lexerbowling.com/balexert/solitairegeneve2026-2027/pl010.htm" xr:uid="{22468306-F303-4CB2-B1ED-4C02D97584F9}"/>
    <hyperlink ref="B9" r:id="rId48" display="https://bowling.lexerbowling.com/balexert/solitairegeneve2026-2027/pl012.htm" xr:uid="{F947CBD6-23D5-4BE5-9DFA-626C54A8AF41}"/>
    <hyperlink ref="B15" r:id="rId49" display="https://bowling.lexerbowling.com/balexert/solitairegeneve2026-2027/pl022.htm" xr:uid="{8B9AB442-A014-4821-9FA3-64B856CE645E}"/>
    <hyperlink ref="B10" r:id="rId50" display="https://bowling.lexerbowling.com/balexert/solitairegeneve2026-2027/pl00D.htm" xr:uid="{1174E742-29C3-481B-AEBE-D913D9A8AA4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51"/>
  <tableParts count="3">
    <tablePart r:id="rId52"/>
    <tablePart r:id="rId53"/>
    <tablePart r:id="rId5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09CA-A172-460D-8DE0-4F4DDF230754}">
  <dimension ref="A1:AG48"/>
  <sheetViews>
    <sheetView workbookViewId="0">
      <selection activeCell="B30" sqref="B30"/>
    </sheetView>
  </sheetViews>
  <sheetFormatPr baseColWidth="10" defaultColWidth="11.5703125" defaultRowHeight="15" x14ac:dyDescent="0.25"/>
  <cols>
    <col min="1" max="1" width="6" style="4" customWidth="1"/>
    <col min="2" max="2" width="25" style="5" customWidth="1"/>
    <col min="3" max="4" width="8.28515625" style="4" customWidth="1"/>
    <col min="5" max="5" width="8.28515625" style="11" customWidth="1"/>
    <col min="6" max="6" width="8.28515625" style="5" customWidth="1"/>
    <col min="7" max="7" width="5.7109375" style="5" customWidth="1"/>
    <col min="8" max="8" width="6" style="4" customWidth="1"/>
    <col min="9" max="9" width="24.140625" style="5" customWidth="1"/>
    <col min="10" max="10" width="10" style="4" bestFit="1" customWidth="1"/>
    <col min="11" max="11" width="8.28515625" style="4" customWidth="1"/>
    <col min="12" max="12" width="10.140625" style="11" bestFit="1" customWidth="1"/>
    <col min="13" max="14" width="8.28515625" style="5" customWidth="1"/>
    <col min="15" max="15" width="6" style="4" customWidth="1"/>
    <col min="16" max="16" width="24.140625" style="5" customWidth="1"/>
    <col min="17" max="17" width="10" style="4" bestFit="1" customWidth="1"/>
    <col min="18" max="18" width="8.28515625" style="4" customWidth="1"/>
    <col min="19" max="19" width="11.5703125" style="11" bestFit="1" customWidth="1"/>
    <col min="20" max="21" width="8.28515625" style="5" customWidth="1"/>
    <col min="22" max="22" width="0" style="5" hidden="1" customWidth="1"/>
    <col min="23" max="23" width="24.7109375" style="5" hidden="1" customWidth="1"/>
    <col min="24" max="27" width="9.140625" style="5" hidden="1" customWidth="1"/>
    <col min="28" max="28" width="5.42578125" style="5" hidden="1" customWidth="1"/>
    <col min="29" max="29" width="6" style="4" customWidth="1"/>
    <col min="30" max="30" width="24.85546875" style="5" customWidth="1"/>
    <col min="31" max="31" width="17.140625" style="4" customWidth="1"/>
    <col min="32" max="32" width="9.7109375" style="4" customWidth="1"/>
    <col min="33" max="33" width="9.7109375" style="11" customWidth="1"/>
    <col min="34" max="16384" width="11.5703125" style="5"/>
  </cols>
  <sheetData>
    <row r="1" spans="1:33" x14ac:dyDescent="0.25">
      <c r="A1" s="47" t="s">
        <v>12</v>
      </c>
      <c r="B1" s="47"/>
      <c r="C1" s="47"/>
      <c r="D1" s="47"/>
      <c r="E1" s="47"/>
      <c r="H1" s="47" t="s">
        <v>12</v>
      </c>
      <c r="I1" s="47"/>
      <c r="J1" s="47"/>
      <c r="K1" s="47"/>
      <c r="L1" s="47"/>
      <c r="O1" s="47" t="s">
        <v>12</v>
      </c>
      <c r="P1" s="47"/>
      <c r="Q1" s="47"/>
      <c r="R1" s="47"/>
      <c r="S1" s="47"/>
      <c r="V1" s="47" t="s">
        <v>12</v>
      </c>
      <c r="W1" s="47"/>
      <c r="X1" s="47"/>
      <c r="Y1" s="47"/>
      <c r="Z1" s="47"/>
      <c r="AC1" s="47" t="s">
        <v>12</v>
      </c>
      <c r="AD1" s="47"/>
      <c r="AE1" s="47"/>
      <c r="AF1" s="47"/>
      <c r="AG1" s="47"/>
    </row>
    <row r="2" spans="1:33" x14ac:dyDescent="0.25">
      <c r="A2" s="48" t="s">
        <v>13</v>
      </c>
      <c r="B2" s="48"/>
      <c r="C2" s="48"/>
      <c r="D2" s="48"/>
      <c r="E2" s="48"/>
      <c r="H2" s="48" t="s">
        <v>56</v>
      </c>
      <c r="I2" s="48"/>
      <c r="J2" s="48"/>
      <c r="K2" s="48"/>
      <c r="L2" s="48"/>
      <c r="O2" s="48" t="s">
        <v>55</v>
      </c>
      <c r="P2" s="48"/>
      <c r="Q2" s="48"/>
      <c r="R2" s="48"/>
      <c r="S2" s="48"/>
      <c r="V2" s="48" t="s">
        <v>14</v>
      </c>
      <c r="W2" s="48"/>
      <c r="X2" s="48"/>
      <c r="Y2" s="48"/>
      <c r="Z2" s="48"/>
      <c r="AC2" s="48" t="s">
        <v>15</v>
      </c>
      <c r="AD2" s="48"/>
      <c r="AE2" s="48"/>
      <c r="AF2" s="48"/>
      <c r="AG2" s="48"/>
    </row>
    <row r="3" spans="1:33" x14ac:dyDescent="0.25">
      <c r="V3" s="4"/>
      <c r="X3" s="4"/>
      <c r="Y3" s="4"/>
      <c r="Z3" s="11"/>
    </row>
    <row r="4" spans="1:33" ht="15.75" thickBot="1" x14ac:dyDescent="0.3">
      <c r="A4" s="2" t="s">
        <v>0</v>
      </c>
      <c r="B4" s="3" t="s">
        <v>1</v>
      </c>
      <c r="C4" s="2" t="s">
        <v>3</v>
      </c>
      <c r="D4" s="2" t="s">
        <v>2</v>
      </c>
      <c r="E4" s="2" t="s">
        <v>4</v>
      </c>
      <c r="F4" s="4" t="s">
        <v>10</v>
      </c>
      <c r="G4" s="4"/>
      <c r="H4" s="2" t="s">
        <v>0</v>
      </c>
      <c r="I4" s="3" t="s">
        <v>1</v>
      </c>
      <c r="J4" s="2" t="s">
        <v>3</v>
      </c>
      <c r="K4" s="2" t="s">
        <v>2</v>
      </c>
      <c r="L4" s="2" t="s">
        <v>4</v>
      </c>
      <c r="M4" s="4" t="s">
        <v>10</v>
      </c>
      <c r="N4" s="4"/>
      <c r="O4" s="2" t="s">
        <v>0</v>
      </c>
      <c r="P4" s="3" t="s">
        <v>1</v>
      </c>
      <c r="Q4" s="2" t="s">
        <v>3</v>
      </c>
      <c r="R4" s="2" t="s">
        <v>2</v>
      </c>
      <c r="S4" s="2" t="s">
        <v>4</v>
      </c>
      <c r="T4" s="4" t="s">
        <v>10</v>
      </c>
      <c r="U4" s="4"/>
      <c r="V4" s="2" t="s">
        <v>0</v>
      </c>
      <c r="W4" s="3" t="s">
        <v>1</v>
      </c>
      <c r="X4" s="2" t="s">
        <v>3</v>
      </c>
      <c r="Y4" s="2" t="s">
        <v>2</v>
      </c>
      <c r="Z4" s="2" t="s">
        <v>4</v>
      </c>
      <c r="AA4" s="4" t="s">
        <v>10</v>
      </c>
      <c r="AB4" s="4"/>
      <c r="AC4" s="2" t="s">
        <v>0</v>
      </c>
      <c r="AD4" s="3" t="s">
        <v>1</v>
      </c>
      <c r="AE4" s="2" t="s">
        <v>3</v>
      </c>
      <c r="AF4" s="2" t="s">
        <v>2</v>
      </c>
      <c r="AG4" s="4" t="s">
        <v>11</v>
      </c>
    </row>
    <row r="5" spans="1:33" ht="15.75" thickBot="1" x14ac:dyDescent="0.3">
      <c r="A5" s="2">
        <v>1</v>
      </c>
      <c r="B5" s="13"/>
      <c r="C5" s="12"/>
      <c r="D5" s="12"/>
      <c r="E5" s="12"/>
      <c r="F5" s="12"/>
      <c r="G5" s="22"/>
      <c r="H5" s="2">
        <v>1</v>
      </c>
      <c r="I5" s="13"/>
      <c r="J5" s="12"/>
      <c r="K5" s="12"/>
      <c r="L5" s="12"/>
      <c r="M5" s="12"/>
      <c r="N5" s="22"/>
      <c r="O5" s="2">
        <v>1</v>
      </c>
      <c r="P5" s="13"/>
      <c r="Q5" s="12"/>
      <c r="R5" s="12"/>
      <c r="S5" s="12"/>
      <c r="T5" s="12"/>
      <c r="U5" s="22"/>
      <c r="V5" s="2">
        <v>1</v>
      </c>
      <c r="W5" s="13"/>
      <c r="X5" s="12">
        <f>SUM(Tableau573511[[#This Row],[QA]]-Tableau572410[[#This Row],[QA]]-Tableau5739[[#This Row],[QA]])</f>
        <v>6134</v>
      </c>
      <c r="Y5" s="12">
        <f>SUM(Tableau573511[[#This Row],[Parties]]-Tableau572410[[#This Row],[Parties]]-Tableau5739[[#This Row],[Parties]])</f>
        <v>48</v>
      </c>
      <c r="Z5" s="23">
        <f>SUM(X5/Y5)</f>
        <v>127.79166666666667</v>
      </c>
      <c r="AA5" s="12"/>
      <c r="AB5" s="22"/>
      <c r="AC5" s="2">
        <v>1</v>
      </c>
      <c r="AD5" s="13" t="s">
        <v>31</v>
      </c>
      <c r="AE5" s="12">
        <v>6134</v>
      </c>
      <c r="AF5" s="12">
        <v>48</v>
      </c>
      <c r="AG5" s="12">
        <v>127.79</v>
      </c>
    </row>
    <row r="6" spans="1:33" ht="15.75" thickBot="1" x14ac:dyDescent="0.3">
      <c r="A6" s="12">
        <v>2</v>
      </c>
      <c r="B6" s="13"/>
      <c r="C6" s="12"/>
      <c r="D6" s="12"/>
      <c r="E6" s="12"/>
      <c r="F6" s="12"/>
      <c r="G6" s="12"/>
      <c r="H6" s="12">
        <v>2</v>
      </c>
      <c r="I6" s="13"/>
      <c r="J6" s="12"/>
      <c r="K6" s="12"/>
      <c r="L6" s="12"/>
      <c r="M6" s="12"/>
      <c r="N6" s="12"/>
      <c r="O6" s="12">
        <v>2</v>
      </c>
      <c r="P6" s="13"/>
      <c r="Q6" s="12"/>
      <c r="R6" s="12"/>
      <c r="S6" s="12"/>
      <c r="T6" s="12"/>
      <c r="U6" s="12"/>
      <c r="V6" s="12">
        <v>2</v>
      </c>
      <c r="W6" s="13"/>
      <c r="X6" s="12">
        <f>SUM(Tableau573511[[#This Row],[QA]]-Tableau572410[[#This Row],[QA]]-Tableau5739[[#This Row],[QA]])</f>
        <v>10536</v>
      </c>
      <c r="Y6" s="12">
        <f>SUM(Tableau573511[[#This Row],[Parties]]-Tableau572410[[#This Row],[Parties]]-Tableau5739[[#This Row],[Parties]])</f>
        <v>66</v>
      </c>
      <c r="Z6" s="23">
        <f t="shared" ref="Z6:Z42" si="0">SUM(X6/Y6)</f>
        <v>159.63636363636363</v>
      </c>
      <c r="AA6" s="12"/>
      <c r="AB6" s="12"/>
      <c r="AC6" s="12">
        <v>2</v>
      </c>
      <c r="AD6" s="13" t="s">
        <v>27</v>
      </c>
      <c r="AE6" s="12">
        <v>10536</v>
      </c>
      <c r="AF6" s="12">
        <v>66</v>
      </c>
      <c r="AG6" s="12">
        <v>159.63999999999999</v>
      </c>
    </row>
    <row r="7" spans="1:33" ht="15.75" thickBot="1" x14ac:dyDescent="0.3">
      <c r="A7" s="2">
        <v>3</v>
      </c>
      <c r="B7" s="13"/>
      <c r="C7" s="12"/>
      <c r="D7" s="12"/>
      <c r="E7" s="12"/>
      <c r="F7" s="12"/>
      <c r="G7" s="22"/>
      <c r="H7" s="2">
        <v>3</v>
      </c>
      <c r="I7" s="13"/>
      <c r="J7" s="12"/>
      <c r="K7" s="12"/>
      <c r="L7" s="12"/>
      <c r="M7" s="12"/>
      <c r="N7" s="22"/>
      <c r="O7" s="2">
        <v>3</v>
      </c>
      <c r="P7" s="13"/>
      <c r="Q7" s="12"/>
      <c r="R7" s="12"/>
      <c r="S7" s="12"/>
      <c r="T7" s="12"/>
      <c r="U7" s="22"/>
      <c r="V7" s="2">
        <v>3</v>
      </c>
      <c r="W7" s="13"/>
      <c r="X7" s="12">
        <f>SUM(Tableau573511[[#This Row],[QA]]-Tableau572410[[#This Row],[QA]]-Tableau5739[[#This Row],[QA]])</f>
        <v>12805</v>
      </c>
      <c r="Y7" s="12">
        <f>SUM(Tableau573511[[#This Row],[Parties]]-Tableau572410[[#This Row],[Parties]]-Tableau5739[[#This Row],[Parties]])</f>
        <v>72</v>
      </c>
      <c r="Z7" s="23">
        <f t="shared" si="0"/>
        <v>177.84722222222223</v>
      </c>
      <c r="AA7" s="12"/>
      <c r="AB7" s="22"/>
      <c r="AC7" s="2">
        <v>3</v>
      </c>
      <c r="AD7" s="13" t="s">
        <v>30</v>
      </c>
      <c r="AE7" s="12">
        <v>12805</v>
      </c>
      <c r="AF7" s="12">
        <v>72</v>
      </c>
      <c r="AG7" s="12">
        <v>177.85</v>
      </c>
    </row>
    <row r="8" spans="1:33" ht="15.75" thickBot="1" x14ac:dyDescent="0.3">
      <c r="A8" s="12">
        <v>4</v>
      </c>
      <c r="B8" s="13"/>
      <c r="C8" s="12"/>
      <c r="D8" s="12"/>
      <c r="E8" s="12"/>
      <c r="F8" s="12"/>
      <c r="G8" s="12"/>
      <c r="H8" s="12">
        <v>4</v>
      </c>
      <c r="I8" s="13"/>
      <c r="J8" s="12"/>
      <c r="K8" s="12"/>
      <c r="L8" s="12"/>
      <c r="M8" s="21"/>
      <c r="N8" s="21"/>
      <c r="O8" s="12">
        <v>4</v>
      </c>
      <c r="P8" s="13"/>
      <c r="Q8" s="12"/>
      <c r="R8" s="12"/>
      <c r="S8" s="12"/>
      <c r="T8" s="21"/>
      <c r="U8" s="21"/>
      <c r="V8" s="12">
        <v>4</v>
      </c>
      <c r="W8" s="13"/>
      <c r="X8" s="12">
        <f>SUM(Tableau573511[[#This Row],[QA]]-Tableau572410[[#This Row],[QA]]-Tableau5739[[#This Row],[QA]])</f>
        <v>4778</v>
      </c>
      <c r="Y8" s="12">
        <f>SUM(Tableau573511[[#This Row],[Parties]]-Tableau572410[[#This Row],[Parties]]-Tableau5739[[#This Row],[Parties]])</f>
        <v>36</v>
      </c>
      <c r="Z8" s="23">
        <f t="shared" si="0"/>
        <v>132.72222222222223</v>
      </c>
      <c r="AA8" s="21"/>
      <c r="AB8" s="12"/>
      <c r="AC8" s="12">
        <v>4</v>
      </c>
      <c r="AD8" s="13" t="s">
        <v>47</v>
      </c>
      <c r="AE8" s="12">
        <v>4778</v>
      </c>
      <c r="AF8" s="12">
        <v>36</v>
      </c>
      <c r="AG8" s="12">
        <v>132.72</v>
      </c>
    </row>
    <row r="9" spans="1:33" ht="15.75" thickBot="1" x14ac:dyDescent="0.3">
      <c r="A9" s="2">
        <v>5</v>
      </c>
      <c r="B9" s="13"/>
      <c r="C9" s="12"/>
      <c r="D9" s="12"/>
      <c r="E9" s="12"/>
      <c r="F9" s="21"/>
      <c r="G9" s="22"/>
      <c r="H9" s="2">
        <v>5</v>
      </c>
      <c r="I9" s="13"/>
      <c r="J9" s="12"/>
      <c r="K9" s="12"/>
      <c r="L9" s="12"/>
      <c r="M9" s="12"/>
      <c r="N9" s="22"/>
      <c r="O9" s="2">
        <v>5</v>
      </c>
      <c r="P9" s="13"/>
      <c r="Q9" s="12"/>
      <c r="R9" s="12"/>
      <c r="S9" s="12"/>
      <c r="T9" s="12"/>
      <c r="U9" s="22"/>
      <c r="V9" s="2">
        <v>5</v>
      </c>
      <c r="W9" s="13"/>
      <c r="X9" s="12">
        <f>SUM(Tableau573511[[#This Row],[QA]]-Tableau572410[[#This Row],[QA]]-Tableau5739[[#This Row],[QA]])</f>
        <v>5537</v>
      </c>
      <c r="Y9" s="12">
        <f>SUM(Tableau573511[[#This Row],[Parties]]-Tableau572410[[#This Row],[Parties]]-Tableau5739[[#This Row],[Parties]])</f>
        <v>42</v>
      </c>
      <c r="Z9" s="23">
        <f t="shared" si="0"/>
        <v>131.83333333333334</v>
      </c>
      <c r="AA9" s="12"/>
      <c r="AB9" s="22"/>
      <c r="AC9" s="2">
        <v>5</v>
      </c>
      <c r="AD9" s="13" t="s">
        <v>42</v>
      </c>
      <c r="AE9" s="12">
        <v>5537</v>
      </c>
      <c r="AF9" s="12">
        <v>42</v>
      </c>
      <c r="AG9" s="12">
        <v>131.83000000000001</v>
      </c>
    </row>
    <row r="10" spans="1:33" ht="15.75" thickBot="1" x14ac:dyDescent="0.3">
      <c r="A10" s="12">
        <v>6</v>
      </c>
      <c r="B10" s="13"/>
      <c r="C10" s="12"/>
      <c r="D10" s="12"/>
      <c r="E10" s="12"/>
      <c r="F10" s="12"/>
      <c r="G10" s="12"/>
      <c r="H10" s="12">
        <v>6</v>
      </c>
      <c r="I10" s="13"/>
      <c r="J10" s="12"/>
      <c r="K10" s="12"/>
      <c r="L10" s="12"/>
      <c r="M10" s="12"/>
      <c r="N10" s="12"/>
      <c r="O10" s="12">
        <v>6</v>
      </c>
      <c r="P10" s="13"/>
      <c r="Q10" s="12"/>
      <c r="R10" s="12"/>
      <c r="S10" s="12"/>
      <c r="T10" s="12"/>
      <c r="U10" s="12"/>
      <c r="V10" s="12">
        <v>6</v>
      </c>
      <c r="W10" s="13"/>
      <c r="X10" s="12">
        <f>SUM(Tableau573511[[#This Row],[QA]]-Tableau572410[[#This Row],[QA]]-Tableau5739[[#This Row],[QA]])</f>
        <v>13771</v>
      </c>
      <c r="Y10" s="12">
        <f>SUM(Tableau573511[[#This Row],[Parties]]-Tableau572410[[#This Row],[Parties]]-Tableau5739[[#This Row],[Parties]])</f>
        <v>72</v>
      </c>
      <c r="Z10" s="23">
        <f t="shared" si="0"/>
        <v>191.26388888888889</v>
      </c>
      <c r="AA10" s="12"/>
      <c r="AB10" s="12"/>
      <c r="AC10" s="12">
        <v>6</v>
      </c>
      <c r="AD10" s="13" t="s">
        <v>19</v>
      </c>
      <c r="AE10" s="12">
        <v>13771</v>
      </c>
      <c r="AF10" s="12">
        <v>72</v>
      </c>
      <c r="AG10" s="12">
        <v>191.26</v>
      </c>
    </row>
    <row r="11" spans="1:33" ht="15.75" thickBot="1" x14ac:dyDescent="0.3">
      <c r="A11" s="2">
        <v>7</v>
      </c>
      <c r="B11" s="13"/>
      <c r="C11" s="12"/>
      <c r="D11" s="12"/>
      <c r="E11" s="12"/>
      <c r="F11" s="12"/>
      <c r="G11" s="22"/>
      <c r="H11" s="2">
        <v>7</v>
      </c>
      <c r="I11" s="13"/>
      <c r="J11" s="12"/>
      <c r="K11" s="12"/>
      <c r="L11" s="12"/>
      <c r="M11" s="12"/>
      <c r="N11" s="22"/>
      <c r="O11" s="2">
        <v>7</v>
      </c>
      <c r="P11" s="13"/>
      <c r="Q11" s="12"/>
      <c r="R11" s="12"/>
      <c r="S11" s="12"/>
      <c r="T11" s="12"/>
      <c r="U11" s="22"/>
      <c r="V11" s="2">
        <v>7</v>
      </c>
      <c r="W11" s="13"/>
      <c r="X11" s="12">
        <f>SUM(Tableau573511[[#This Row],[QA]]-Tableau572410[[#This Row],[QA]]-Tableau5739[[#This Row],[QA]])</f>
        <v>9423</v>
      </c>
      <c r="Y11" s="12">
        <f>SUM(Tableau573511[[#This Row],[Parties]]-Tableau572410[[#This Row],[Parties]]-Tableau5739[[#This Row],[Parties]])</f>
        <v>54</v>
      </c>
      <c r="Z11" s="23">
        <f t="shared" si="0"/>
        <v>174.5</v>
      </c>
      <c r="AA11" s="12"/>
      <c r="AB11" s="22"/>
      <c r="AC11" s="2">
        <v>7</v>
      </c>
      <c r="AD11" s="13" t="s">
        <v>37</v>
      </c>
      <c r="AE11" s="12">
        <v>9423</v>
      </c>
      <c r="AF11" s="12">
        <v>54</v>
      </c>
      <c r="AG11" s="12">
        <v>174.5</v>
      </c>
    </row>
    <row r="12" spans="1:33" ht="15.75" thickBot="1" x14ac:dyDescent="0.3">
      <c r="A12" s="12">
        <v>8</v>
      </c>
      <c r="B12" s="13"/>
      <c r="C12" s="12"/>
      <c r="D12" s="12"/>
      <c r="E12" s="12"/>
      <c r="F12" s="12"/>
      <c r="G12" s="12"/>
      <c r="H12" s="12">
        <v>8</v>
      </c>
      <c r="I12" s="13"/>
      <c r="J12" s="12"/>
      <c r="K12" s="12"/>
      <c r="L12" s="12"/>
      <c r="M12" s="12"/>
      <c r="N12" s="12"/>
      <c r="O12" s="12">
        <v>8</v>
      </c>
      <c r="P12" s="13"/>
      <c r="Q12" s="12"/>
      <c r="R12" s="12"/>
      <c r="S12" s="12"/>
      <c r="T12" s="12"/>
      <c r="U12" s="12"/>
      <c r="V12" s="12">
        <v>8</v>
      </c>
      <c r="W12" s="13"/>
      <c r="X12" s="12">
        <f>SUM(Tableau573511[[#This Row],[QA]]-Tableau572410[[#This Row],[QA]]-Tableau5739[[#This Row],[QA]])</f>
        <v>12448</v>
      </c>
      <c r="Y12" s="12">
        <f>SUM(Tableau573511[[#This Row],[Parties]]-Tableau572410[[#This Row],[Parties]]-Tableau5739[[#This Row],[Parties]])</f>
        <v>72</v>
      </c>
      <c r="Z12" s="23">
        <f t="shared" si="0"/>
        <v>172.88888888888889</v>
      </c>
      <c r="AA12" s="12"/>
      <c r="AB12" s="12"/>
      <c r="AC12" s="12">
        <v>8</v>
      </c>
      <c r="AD12" s="13" t="s">
        <v>17</v>
      </c>
      <c r="AE12" s="12">
        <v>12448</v>
      </c>
      <c r="AF12" s="12">
        <v>72</v>
      </c>
      <c r="AG12" s="12">
        <v>172.89</v>
      </c>
    </row>
    <row r="13" spans="1:33" ht="15.75" thickBot="1" x14ac:dyDescent="0.3">
      <c r="A13" s="2">
        <v>9</v>
      </c>
      <c r="B13" s="13"/>
      <c r="C13" s="12"/>
      <c r="D13" s="12"/>
      <c r="E13" s="12"/>
      <c r="F13" s="12"/>
      <c r="G13" s="22"/>
      <c r="H13" s="2">
        <v>9</v>
      </c>
      <c r="I13" s="13"/>
      <c r="J13" s="12"/>
      <c r="K13" s="12"/>
      <c r="L13" s="12"/>
      <c r="M13" s="12"/>
      <c r="N13" s="22"/>
      <c r="O13" s="2">
        <v>9</v>
      </c>
      <c r="P13" s="13"/>
      <c r="Q13" s="12"/>
      <c r="R13" s="12"/>
      <c r="S13" s="12"/>
      <c r="T13" s="12"/>
      <c r="U13" s="22"/>
      <c r="V13" s="2">
        <v>9</v>
      </c>
      <c r="W13" s="13"/>
      <c r="X13" s="12">
        <f>SUM(Tableau573511[[#This Row],[QA]]-Tableau572410[[#This Row],[QA]]-Tableau5739[[#This Row],[QA]])</f>
        <v>922</v>
      </c>
      <c r="Y13" s="12">
        <f>SUM(Tableau573511[[#This Row],[Parties]]-Tableau572410[[#This Row],[Parties]]-Tableau5739[[#This Row],[Parties]])</f>
        <v>6</v>
      </c>
      <c r="Z13" s="23">
        <f t="shared" si="0"/>
        <v>153.66666666666666</v>
      </c>
      <c r="AA13" s="12"/>
      <c r="AB13" s="22"/>
      <c r="AC13" s="2">
        <v>9</v>
      </c>
      <c r="AD13" s="13" t="s">
        <v>40</v>
      </c>
      <c r="AE13" s="12">
        <v>922</v>
      </c>
      <c r="AF13" s="12">
        <v>6</v>
      </c>
      <c r="AG13" s="12">
        <v>153.66999999999999</v>
      </c>
    </row>
    <row r="14" spans="1:33" ht="15.75" thickBot="1" x14ac:dyDescent="0.3">
      <c r="A14" s="12">
        <v>10</v>
      </c>
      <c r="B14" s="13"/>
      <c r="C14" s="12"/>
      <c r="D14" s="12"/>
      <c r="E14" s="12"/>
      <c r="F14" s="12"/>
      <c r="G14" s="12"/>
      <c r="H14" s="12">
        <v>10</v>
      </c>
      <c r="I14" s="13"/>
      <c r="J14" s="12"/>
      <c r="K14" s="12"/>
      <c r="L14" s="12"/>
      <c r="M14" s="12"/>
      <c r="N14" s="12"/>
      <c r="O14" s="12">
        <v>10</v>
      </c>
      <c r="P14" s="13"/>
      <c r="Q14" s="12"/>
      <c r="R14" s="12"/>
      <c r="S14" s="12"/>
      <c r="T14" s="12"/>
      <c r="U14" s="12"/>
      <c r="V14" s="12">
        <v>10</v>
      </c>
      <c r="W14" s="13"/>
      <c r="X14" s="12">
        <f>SUM(Tableau573511[[#This Row],[QA]]-Tableau572410[[#This Row],[QA]]-Tableau5739[[#This Row],[QA]])</f>
        <v>12833</v>
      </c>
      <c r="Y14" s="12">
        <f>SUM(Tableau573511[[#This Row],[Parties]]-Tableau572410[[#This Row],[Parties]]-Tableau5739[[#This Row],[Parties]])</f>
        <v>72</v>
      </c>
      <c r="Z14" s="23">
        <f t="shared" si="0"/>
        <v>178.23611111111111</v>
      </c>
      <c r="AA14" s="12"/>
      <c r="AB14" s="12"/>
      <c r="AC14" s="12">
        <v>10</v>
      </c>
      <c r="AD14" s="13" t="s">
        <v>16</v>
      </c>
      <c r="AE14" s="12">
        <v>12833</v>
      </c>
      <c r="AF14" s="12">
        <v>72</v>
      </c>
      <c r="AG14" s="12">
        <v>178.24</v>
      </c>
    </row>
    <row r="15" spans="1:33" ht="15.75" thickBot="1" x14ac:dyDescent="0.3">
      <c r="A15" s="2">
        <v>11</v>
      </c>
      <c r="B15" s="13"/>
      <c r="C15" s="12"/>
      <c r="D15" s="12"/>
      <c r="E15" s="12"/>
      <c r="F15" s="12"/>
      <c r="G15" s="22"/>
      <c r="H15" s="2">
        <v>11</v>
      </c>
      <c r="I15" s="13"/>
      <c r="J15" s="12"/>
      <c r="K15" s="12"/>
      <c r="L15" s="12"/>
      <c r="M15" s="12"/>
      <c r="N15" s="22"/>
      <c r="O15" s="2">
        <v>11</v>
      </c>
      <c r="P15" s="13"/>
      <c r="Q15" s="12"/>
      <c r="R15" s="12"/>
      <c r="S15" s="12"/>
      <c r="T15" s="12"/>
      <c r="U15" s="22"/>
      <c r="V15" s="2">
        <v>11</v>
      </c>
      <c r="W15" s="13"/>
      <c r="X15" s="12">
        <f>SUM(Tableau573511[[#This Row],[QA]]-Tableau572410[[#This Row],[QA]]-Tableau5739[[#This Row],[QA]])</f>
        <v>10372</v>
      </c>
      <c r="Y15" s="12">
        <f>SUM(Tableau573511[[#This Row],[Parties]]-Tableau572410[[#This Row],[Parties]]-Tableau5739[[#This Row],[Parties]])</f>
        <v>60</v>
      </c>
      <c r="Z15" s="23">
        <f t="shared" si="0"/>
        <v>172.86666666666667</v>
      </c>
      <c r="AA15" s="12"/>
      <c r="AB15" s="22"/>
      <c r="AC15" s="2">
        <v>11</v>
      </c>
      <c r="AD15" s="13" t="s">
        <v>23</v>
      </c>
      <c r="AE15" s="12">
        <v>10372</v>
      </c>
      <c r="AF15" s="12">
        <v>60</v>
      </c>
      <c r="AG15" s="12">
        <v>172.87</v>
      </c>
    </row>
    <row r="16" spans="1:33" ht="15.75" thickBot="1" x14ac:dyDescent="0.3">
      <c r="A16" s="12">
        <v>12</v>
      </c>
      <c r="B16" s="13"/>
      <c r="C16" s="12"/>
      <c r="D16" s="12"/>
      <c r="E16" s="12"/>
      <c r="F16" s="12"/>
      <c r="G16" s="12"/>
      <c r="H16" s="12">
        <v>12</v>
      </c>
      <c r="I16" s="13"/>
      <c r="J16" s="12"/>
      <c r="K16" s="12"/>
      <c r="L16" s="12"/>
      <c r="M16" s="12"/>
      <c r="N16" s="12"/>
      <c r="O16" s="12">
        <v>12</v>
      </c>
      <c r="P16" s="13"/>
      <c r="Q16" s="12"/>
      <c r="R16" s="12"/>
      <c r="S16" s="12"/>
      <c r="T16" s="12"/>
      <c r="U16" s="12"/>
      <c r="V16" s="12">
        <v>12</v>
      </c>
      <c r="W16" s="13"/>
      <c r="X16" s="12">
        <f>SUM(Tableau573511[[#This Row],[QA]]-Tableau572410[[#This Row],[QA]]-Tableau5739[[#This Row],[QA]])</f>
        <v>11385</v>
      </c>
      <c r="Y16" s="12">
        <f>SUM(Tableau573511[[#This Row],[Parties]]-Tableau572410[[#This Row],[Parties]]-Tableau5739[[#This Row],[Parties]])</f>
        <v>66</v>
      </c>
      <c r="Z16" s="23">
        <f t="shared" si="0"/>
        <v>172.5</v>
      </c>
      <c r="AA16" s="12"/>
      <c r="AB16" s="12"/>
      <c r="AC16" s="12">
        <v>12</v>
      </c>
      <c r="AD16" s="13" t="s">
        <v>26</v>
      </c>
      <c r="AE16" s="12">
        <v>11385</v>
      </c>
      <c r="AF16" s="12">
        <v>66</v>
      </c>
      <c r="AG16" s="12">
        <v>172.5</v>
      </c>
    </row>
    <row r="17" spans="1:33" ht="15.75" thickBot="1" x14ac:dyDescent="0.3">
      <c r="A17" s="2">
        <v>13</v>
      </c>
      <c r="B17" s="13"/>
      <c r="C17" s="12"/>
      <c r="D17" s="12"/>
      <c r="E17" s="12"/>
      <c r="F17" s="12"/>
      <c r="G17" s="22"/>
      <c r="H17" s="2">
        <v>13</v>
      </c>
      <c r="I17" s="13"/>
      <c r="J17" s="12"/>
      <c r="K17" s="12"/>
      <c r="L17" s="12"/>
      <c r="M17" s="21"/>
      <c r="N17" s="25"/>
      <c r="O17" s="2">
        <v>13</v>
      </c>
      <c r="P17" s="13"/>
      <c r="Q17" s="12"/>
      <c r="R17" s="12"/>
      <c r="S17" s="12"/>
      <c r="T17" s="21"/>
      <c r="U17" s="25"/>
      <c r="V17" s="2">
        <v>13</v>
      </c>
      <c r="W17" s="13"/>
      <c r="X17" s="12">
        <f>SUM(Tableau573511[[#This Row],[QA]]-Tableau572410[[#This Row],[QA]]-Tableau5739[[#This Row],[QA]])</f>
        <v>2371</v>
      </c>
      <c r="Y17" s="12">
        <f>SUM(Tableau573511[[#This Row],[Parties]]-Tableau572410[[#This Row],[Parties]]-Tableau5739[[#This Row],[Parties]])</f>
        <v>18</v>
      </c>
      <c r="Z17" s="23">
        <f t="shared" si="0"/>
        <v>131.72222222222223</v>
      </c>
      <c r="AA17" s="21"/>
      <c r="AB17" s="22"/>
      <c r="AC17" s="2">
        <v>13</v>
      </c>
      <c r="AD17" s="13" t="s">
        <v>39</v>
      </c>
      <c r="AE17" s="12">
        <v>2371</v>
      </c>
      <c r="AF17" s="12">
        <v>18</v>
      </c>
      <c r="AG17" s="12">
        <v>131.72</v>
      </c>
    </row>
    <row r="18" spans="1:33" ht="15.75" thickBot="1" x14ac:dyDescent="0.3">
      <c r="A18" s="12">
        <v>14</v>
      </c>
      <c r="B18" s="13"/>
      <c r="C18" s="12"/>
      <c r="D18" s="12"/>
      <c r="E18" s="12"/>
      <c r="F18" s="12"/>
      <c r="G18" s="12"/>
      <c r="H18" s="12">
        <v>14</v>
      </c>
      <c r="I18" s="13"/>
      <c r="J18" s="12"/>
      <c r="K18" s="12"/>
      <c r="L18" s="12"/>
      <c r="M18" s="29"/>
      <c r="N18" s="29"/>
      <c r="O18" s="12">
        <v>14</v>
      </c>
      <c r="P18" s="13"/>
      <c r="Q18" s="12"/>
      <c r="R18" s="12"/>
      <c r="S18" s="12"/>
      <c r="T18" s="29"/>
      <c r="U18" s="29"/>
      <c r="V18" s="12">
        <v>14</v>
      </c>
      <c r="W18" s="13"/>
      <c r="X18" s="12">
        <f>SUM(Tableau573511[[#This Row],[QA]]-Tableau572410[[#This Row],[QA]]-Tableau5739[[#This Row],[QA]])</f>
        <v>9104</v>
      </c>
      <c r="Y18" s="12">
        <f>SUM(Tableau573511[[#This Row],[Parties]]-Tableau572410[[#This Row],[Parties]]-Tableau5739[[#This Row],[Parties]])</f>
        <v>54</v>
      </c>
      <c r="Z18" s="23">
        <f t="shared" si="0"/>
        <v>168.59259259259258</v>
      </c>
      <c r="AA18" s="29"/>
      <c r="AB18" s="12"/>
      <c r="AC18" s="12">
        <v>14</v>
      </c>
      <c r="AD18" s="13" t="s">
        <v>36</v>
      </c>
      <c r="AE18" s="12">
        <v>9104</v>
      </c>
      <c r="AF18" s="12">
        <v>54</v>
      </c>
      <c r="AG18" s="12">
        <v>168.59</v>
      </c>
    </row>
    <row r="19" spans="1:33" ht="15.75" thickBot="1" x14ac:dyDescent="0.3">
      <c r="A19" s="2">
        <v>15</v>
      </c>
      <c r="B19" s="13"/>
      <c r="C19" s="12"/>
      <c r="D19" s="12"/>
      <c r="E19" s="12"/>
      <c r="F19" s="29"/>
      <c r="G19" s="22"/>
      <c r="H19" s="2">
        <v>15</v>
      </c>
      <c r="I19" s="13"/>
      <c r="J19" s="12"/>
      <c r="K19" s="12"/>
      <c r="L19" s="12"/>
      <c r="M19" s="12"/>
      <c r="N19" s="22"/>
      <c r="O19" s="2">
        <v>15</v>
      </c>
      <c r="P19" s="13"/>
      <c r="Q19" s="12"/>
      <c r="R19" s="12"/>
      <c r="S19" s="12"/>
      <c r="T19" s="12"/>
      <c r="U19" s="22"/>
      <c r="V19" s="2">
        <v>15</v>
      </c>
      <c r="W19" s="13"/>
      <c r="X19" s="12">
        <f>SUM(Tableau573511[[#This Row],[QA]]-Tableau572410[[#This Row],[QA]]-Tableau5739[[#This Row],[QA]])</f>
        <v>2390</v>
      </c>
      <c r="Y19" s="12">
        <f>SUM(Tableau573511[[#This Row],[Parties]]-Tableau572410[[#This Row],[Parties]]-Tableau5739[[#This Row],[Parties]])</f>
        <v>18</v>
      </c>
      <c r="Z19" s="23">
        <f t="shared" si="0"/>
        <v>132.77777777777777</v>
      </c>
      <c r="AA19" s="12"/>
      <c r="AB19" s="22"/>
      <c r="AC19" s="2">
        <v>15</v>
      </c>
      <c r="AD19" s="13" t="s">
        <v>33</v>
      </c>
      <c r="AE19" s="12">
        <v>2390</v>
      </c>
      <c r="AF19" s="12">
        <v>18</v>
      </c>
      <c r="AG19" s="12">
        <v>132.78</v>
      </c>
    </row>
    <row r="20" spans="1:33" ht="15.75" thickBot="1" x14ac:dyDescent="0.3">
      <c r="A20" s="12">
        <v>16</v>
      </c>
      <c r="B20" s="13"/>
      <c r="C20" s="12"/>
      <c r="D20" s="12"/>
      <c r="E20" s="12"/>
      <c r="F20" s="12"/>
      <c r="G20" s="12"/>
      <c r="H20" s="12">
        <v>16</v>
      </c>
      <c r="I20" s="13"/>
      <c r="J20" s="12"/>
      <c r="K20" s="12"/>
      <c r="L20" s="12"/>
      <c r="M20" s="12"/>
      <c r="N20" s="12"/>
      <c r="O20" s="12">
        <v>16</v>
      </c>
      <c r="P20" s="13"/>
      <c r="Q20" s="12"/>
      <c r="R20" s="12"/>
      <c r="S20" s="12"/>
      <c r="T20" s="12"/>
      <c r="U20" s="12"/>
      <c r="V20" s="12">
        <v>16</v>
      </c>
      <c r="W20" s="13"/>
      <c r="X20" s="12">
        <f>SUM(Tableau573511[[#This Row],[QA]]-Tableau572410[[#This Row],[QA]]-Tableau5739[[#This Row],[QA]])</f>
        <v>12137</v>
      </c>
      <c r="Y20" s="12">
        <f>SUM(Tableau573511[[#This Row],[Parties]]-Tableau572410[[#This Row],[Parties]]-Tableau5739[[#This Row],[Parties]])</f>
        <v>66</v>
      </c>
      <c r="Z20" s="23">
        <f t="shared" si="0"/>
        <v>183.89393939393941</v>
      </c>
      <c r="AA20" s="12"/>
      <c r="AB20" s="12"/>
      <c r="AC20" s="12">
        <v>16</v>
      </c>
      <c r="AD20" s="13" t="s">
        <v>20</v>
      </c>
      <c r="AE20" s="12">
        <v>12137</v>
      </c>
      <c r="AF20" s="12">
        <v>66</v>
      </c>
      <c r="AG20" s="12">
        <v>183.89</v>
      </c>
    </row>
    <row r="21" spans="1:33" ht="15.75" thickBot="1" x14ac:dyDescent="0.3">
      <c r="A21" s="2">
        <v>17</v>
      </c>
      <c r="B21" s="13"/>
      <c r="C21" s="12"/>
      <c r="D21" s="12"/>
      <c r="E21" s="12"/>
      <c r="F21" s="12"/>
      <c r="G21" s="22"/>
      <c r="H21" s="2">
        <v>17</v>
      </c>
      <c r="I21" s="13"/>
      <c r="J21" s="12"/>
      <c r="K21" s="12"/>
      <c r="L21" s="12"/>
      <c r="M21" s="29"/>
      <c r="N21" s="30"/>
      <c r="O21" s="2">
        <v>17</v>
      </c>
      <c r="P21" s="13"/>
      <c r="Q21" s="12"/>
      <c r="R21" s="12"/>
      <c r="S21" s="12"/>
      <c r="T21" s="29"/>
      <c r="U21" s="30"/>
      <c r="V21" s="2">
        <v>17</v>
      </c>
      <c r="W21" s="13"/>
      <c r="X21" s="12">
        <f>SUM(Tableau573511[[#This Row],[QA]]-Tableau572410[[#This Row],[QA]]-Tableau5739[[#This Row],[QA]])</f>
        <v>7336</v>
      </c>
      <c r="Y21" s="12">
        <f>SUM(Tableau573511[[#This Row],[Parties]]-Tableau572410[[#This Row],[Parties]]-Tableau5739[[#This Row],[Parties]])</f>
        <v>48</v>
      </c>
      <c r="Z21" s="23">
        <f t="shared" si="0"/>
        <v>152.83333333333334</v>
      </c>
      <c r="AA21" s="29"/>
      <c r="AB21" s="22"/>
      <c r="AC21" s="2">
        <v>17</v>
      </c>
      <c r="AD21" s="13" t="s">
        <v>32</v>
      </c>
      <c r="AE21" s="12">
        <v>7336</v>
      </c>
      <c r="AF21" s="12">
        <v>48</v>
      </c>
      <c r="AG21" s="12">
        <v>152.83000000000001</v>
      </c>
    </row>
    <row r="22" spans="1:33" ht="15.75" thickBot="1" x14ac:dyDescent="0.3">
      <c r="A22" s="12">
        <v>18</v>
      </c>
      <c r="B22" s="13"/>
      <c r="C22" s="12"/>
      <c r="D22" s="12"/>
      <c r="E22" s="12"/>
      <c r="F22" s="29"/>
      <c r="G22" s="12"/>
      <c r="H22" s="12">
        <v>18</v>
      </c>
      <c r="I22" s="13"/>
      <c r="J22" s="12"/>
      <c r="K22" s="12"/>
      <c r="L22" s="12"/>
      <c r="M22" s="12"/>
      <c r="N22" s="12"/>
      <c r="O22" s="12">
        <v>18</v>
      </c>
      <c r="P22" s="13"/>
      <c r="Q22" s="12"/>
      <c r="R22" s="12"/>
      <c r="S22" s="12"/>
      <c r="T22" s="12"/>
      <c r="U22" s="12"/>
      <c r="V22" s="12">
        <v>18</v>
      </c>
      <c r="W22" s="13"/>
      <c r="X22" s="12">
        <f>SUM(Tableau573511[[#This Row],[QA]]-Tableau572410[[#This Row],[QA]]-Tableau5739[[#This Row],[QA]])</f>
        <v>4231</v>
      </c>
      <c r="Y22" s="12">
        <f>SUM(Tableau573511[[#This Row],[Parties]]-Tableau572410[[#This Row],[Parties]]-Tableau5739[[#This Row],[Parties]])</f>
        <v>30</v>
      </c>
      <c r="Z22" s="23">
        <f t="shared" si="0"/>
        <v>141.03333333333333</v>
      </c>
      <c r="AA22" s="12"/>
      <c r="AB22" s="12"/>
      <c r="AC22" s="12">
        <v>18</v>
      </c>
      <c r="AD22" s="13" t="s">
        <v>28</v>
      </c>
      <c r="AE22" s="12">
        <v>4231</v>
      </c>
      <c r="AF22" s="12">
        <v>30</v>
      </c>
      <c r="AG22" s="12">
        <v>141.03</v>
      </c>
    </row>
    <row r="23" spans="1:33" ht="15.75" thickBot="1" x14ac:dyDescent="0.3">
      <c r="A23" s="2">
        <v>19</v>
      </c>
      <c r="B23" s="13"/>
      <c r="C23" s="12"/>
      <c r="D23" s="12"/>
      <c r="E23" s="12"/>
      <c r="F23" s="12"/>
      <c r="G23" s="25"/>
      <c r="H23" s="2">
        <v>19</v>
      </c>
      <c r="I23" s="13"/>
      <c r="J23" s="12"/>
      <c r="K23" s="12"/>
      <c r="L23" s="12"/>
      <c r="M23" s="12"/>
      <c r="N23" s="22"/>
      <c r="O23" s="2">
        <v>19</v>
      </c>
      <c r="P23" s="13"/>
      <c r="Q23" s="12"/>
      <c r="R23" s="12"/>
      <c r="S23" s="12"/>
      <c r="T23" s="12"/>
      <c r="U23" s="22"/>
      <c r="V23" s="2">
        <v>19</v>
      </c>
      <c r="W23" s="13"/>
      <c r="X23" s="12">
        <f>SUM(Tableau573511[[#This Row],[QA]]-Tableau572410[[#This Row],[QA]]-Tableau5739[[#This Row],[QA]])</f>
        <v>975</v>
      </c>
      <c r="Y23" s="12">
        <f>SUM(Tableau573511[[#This Row],[Parties]]-Tableau572410[[#This Row],[Parties]]-Tableau5739[[#This Row],[Parties]])</f>
        <v>6</v>
      </c>
      <c r="Z23" s="23">
        <f t="shared" si="0"/>
        <v>162.5</v>
      </c>
      <c r="AA23" s="12"/>
      <c r="AB23" s="22"/>
      <c r="AC23" s="2">
        <v>19</v>
      </c>
      <c r="AD23" s="13" t="s">
        <v>48</v>
      </c>
      <c r="AE23" s="12">
        <v>975</v>
      </c>
      <c r="AF23" s="12">
        <v>6</v>
      </c>
      <c r="AG23" s="12">
        <v>162.5</v>
      </c>
    </row>
    <row r="24" spans="1:33" ht="15.75" thickBot="1" x14ac:dyDescent="0.3">
      <c r="A24" s="12">
        <v>20</v>
      </c>
      <c r="B24" s="13"/>
      <c r="C24" s="12"/>
      <c r="D24" s="12"/>
      <c r="E24" s="12"/>
      <c r="F24" s="12"/>
      <c r="G24" s="12"/>
      <c r="H24" s="12">
        <v>20</v>
      </c>
      <c r="I24" s="13"/>
      <c r="J24" s="12"/>
      <c r="K24" s="12"/>
      <c r="L24" s="12"/>
      <c r="M24" s="12"/>
      <c r="N24" s="12"/>
      <c r="O24" s="12">
        <v>20</v>
      </c>
      <c r="P24" s="13"/>
      <c r="Q24" s="12"/>
      <c r="R24" s="12"/>
      <c r="S24" s="12"/>
      <c r="T24" s="12"/>
      <c r="U24" s="12"/>
      <c r="V24" s="12">
        <v>20</v>
      </c>
      <c r="W24" s="13"/>
      <c r="X24" s="12">
        <f>SUM(Tableau573511[[#This Row],[QA]]-Tableau572410[[#This Row],[QA]]-Tableau5739[[#This Row],[QA]])</f>
        <v>1012</v>
      </c>
      <c r="Y24" s="12">
        <f>SUM(Tableau573511[[#This Row],[Parties]]-Tableau572410[[#This Row],[Parties]]-Tableau5739[[#This Row],[Parties]])</f>
        <v>6</v>
      </c>
      <c r="Z24" s="23">
        <f t="shared" si="0"/>
        <v>168.66666666666666</v>
      </c>
      <c r="AA24" s="12"/>
      <c r="AB24" s="12"/>
      <c r="AC24" s="12">
        <v>20</v>
      </c>
      <c r="AD24" s="13" t="s">
        <v>44</v>
      </c>
      <c r="AE24" s="12">
        <v>1012</v>
      </c>
      <c r="AF24" s="12">
        <v>6</v>
      </c>
      <c r="AG24" s="12">
        <v>168.67</v>
      </c>
    </row>
    <row r="25" spans="1:33" ht="15.75" thickBot="1" x14ac:dyDescent="0.3">
      <c r="A25" s="2">
        <v>21</v>
      </c>
      <c r="B25" s="13"/>
      <c r="C25" s="12"/>
      <c r="D25" s="12"/>
      <c r="E25" s="12"/>
      <c r="F25" s="12"/>
      <c r="G25" s="22"/>
      <c r="H25" s="2">
        <v>21</v>
      </c>
      <c r="I25" s="13"/>
      <c r="J25" s="12"/>
      <c r="K25" s="12"/>
      <c r="L25" s="12"/>
      <c r="M25" s="12"/>
      <c r="N25" s="22"/>
      <c r="O25" s="2">
        <v>21</v>
      </c>
      <c r="P25" s="13"/>
      <c r="Q25" s="12"/>
      <c r="R25" s="12"/>
      <c r="S25" s="12"/>
      <c r="T25" s="12"/>
      <c r="U25" s="22"/>
      <c r="V25" s="2">
        <v>21</v>
      </c>
      <c r="W25" s="13"/>
      <c r="X25" s="12">
        <f>SUM(Tableau573511[[#This Row],[QA]]-Tableau572410[[#This Row],[QA]]-Tableau5739[[#This Row],[QA]])</f>
        <v>11166</v>
      </c>
      <c r="Y25" s="12">
        <f>SUM(Tableau573511[[#This Row],[Parties]]-Tableau572410[[#This Row],[Parties]]-Tableau5739[[#This Row],[Parties]])</f>
        <v>66</v>
      </c>
      <c r="Z25" s="23">
        <f t="shared" si="0"/>
        <v>169.18181818181819</v>
      </c>
      <c r="AA25" s="12"/>
      <c r="AB25" s="22"/>
      <c r="AC25" s="2">
        <v>21</v>
      </c>
      <c r="AD25" s="13" t="s">
        <v>35</v>
      </c>
      <c r="AE25" s="12">
        <v>11166</v>
      </c>
      <c r="AF25" s="12">
        <v>66</v>
      </c>
      <c r="AG25" s="12">
        <v>169.18</v>
      </c>
    </row>
    <row r="26" spans="1:33" ht="15.75" thickBot="1" x14ac:dyDescent="0.3">
      <c r="A26" s="12">
        <v>22</v>
      </c>
      <c r="B26" s="13"/>
      <c r="C26" s="12"/>
      <c r="D26" s="12"/>
      <c r="E26" s="12"/>
      <c r="F26" s="12"/>
      <c r="G26" s="12"/>
      <c r="H26" s="12">
        <v>22</v>
      </c>
      <c r="I26" s="13"/>
      <c r="J26" s="12"/>
      <c r="K26" s="12"/>
      <c r="L26" s="12"/>
      <c r="M26" s="12"/>
      <c r="N26" s="12"/>
      <c r="O26" s="12">
        <v>22</v>
      </c>
      <c r="P26" s="13"/>
      <c r="Q26" s="12"/>
      <c r="R26" s="12"/>
      <c r="S26" s="12"/>
      <c r="T26" s="12"/>
      <c r="U26" s="12"/>
      <c r="V26" s="12">
        <v>22</v>
      </c>
      <c r="W26" s="13"/>
      <c r="X26" s="12">
        <f>SUM(Tableau573511[[#This Row],[QA]]-Tableau572410[[#This Row],[QA]]-Tableau5739[[#This Row],[QA]])</f>
        <v>7179</v>
      </c>
      <c r="Y26" s="12">
        <f>SUM(Tableau573511[[#This Row],[Parties]]-Tableau572410[[#This Row],[Parties]]-Tableau5739[[#This Row],[Parties]])</f>
        <v>42</v>
      </c>
      <c r="Z26" s="23">
        <f t="shared" si="0"/>
        <v>170.92857142857142</v>
      </c>
      <c r="AA26" s="12"/>
      <c r="AB26" s="12"/>
      <c r="AC26" s="12">
        <v>22</v>
      </c>
      <c r="AD26" s="13" t="s">
        <v>21</v>
      </c>
      <c r="AE26" s="12">
        <v>7179</v>
      </c>
      <c r="AF26" s="12">
        <v>42</v>
      </c>
      <c r="AG26" s="12">
        <v>170.93</v>
      </c>
    </row>
    <row r="27" spans="1:33" ht="15.75" thickBot="1" x14ac:dyDescent="0.3">
      <c r="A27" s="2">
        <v>23</v>
      </c>
      <c r="B27" s="13"/>
      <c r="C27" s="12"/>
      <c r="D27" s="12"/>
      <c r="E27" s="12"/>
      <c r="F27" s="12"/>
      <c r="G27" s="22"/>
      <c r="H27" s="2">
        <v>23</v>
      </c>
      <c r="I27" s="13"/>
      <c r="J27" s="12"/>
      <c r="K27" s="12"/>
      <c r="L27" s="12"/>
      <c r="M27" s="12"/>
      <c r="N27" s="22"/>
      <c r="O27" s="2">
        <v>23</v>
      </c>
      <c r="P27" s="13"/>
      <c r="Q27" s="12"/>
      <c r="R27" s="12"/>
      <c r="S27" s="12"/>
      <c r="T27" s="12"/>
      <c r="U27" s="22"/>
      <c r="V27" s="2">
        <v>23</v>
      </c>
      <c r="W27" s="13"/>
      <c r="X27" s="12">
        <f>SUM(Tableau573511[[#This Row],[QA]]-Tableau572410[[#This Row],[QA]]-Tableau5739[[#This Row],[QA]])</f>
        <v>3350</v>
      </c>
      <c r="Y27" s="12">
        <f>SUM(Tableau573511[[#This Row],[Parties]]-Tableau572410[[#This Row],[Parties]]-Tableau5739[[#This Row],[Parties]])</f>
        <v>24</v>
      </c>
      <c r="Z27" s="23">
        <f t="shared" si="0"/>
        <v>139.58333333333334</v>
      </c>
      <c r="AA27" s="12"/>
      <c r="AB27" s="22"/>
      <c r="AC27" s="2">
        <v>23</v>
      </c>
      <c r="AD27" s="13" t="s">
        <v>43</v>
      </c>
      <c r="AE27" s="12">
        <v>3350</v>
      </c>
      <c r="AF27" s="12">
        <v>24</v>
      </c>
      <c r="AG27" s="12">
        <v>139.58000000000001</v>
      </c>
    </row>
    <row r="28" spans="1:33" ht="15.75" thickBot="1" x14ac:dyDescent="0.3">
      <c r="A28" s="12">
        <v>24</v>
      </c>
      <c r="B28" s="13"/>
      <c r="C28" s="12"/>
      <c r="D28" s="12"/>
      <c r="E28" s="12"/>
      <c r="F28" s="12"/>
      <c r="G28" s="12"/>
      <c r="H28" s="12">
        <v>24</v>
      </c>
      <c r="I28" s="13"/>
      <c r="J28" s="12"/>
      <c r="K28" s="12"/>
      <c r="L28" s="12"/>
      <c r="M28" s="12"/>
      <c r="N28" s="12"/>
      <c r="O28" s="12">
        <v>24</v>
      </c>
      <c r="P28" s="13"/>
      <c r="Q28" s="12"/>
      <c r="R28" s="12"/>
      <c r="S28" s="12"/>
      <c r="T28" s="12"/>
      <c r="U28" s="12"/>
      <c r="V28" s="12">
        <v>24</v>
      </c>
      <c r="W28" s="13"/>
      <c r="X28" s="12">
        <f>SUM(Tableau573511[[#This Row],[QA]]-Tableau572410[[#This Row],[QA]]-Tableau5739[[#This Row],[QA]])</f>
        <v>2675</v>
      </c>
      <c r="Y28" s="12">
        <f>SUM(Tableau573511[[#This Row],[Parties]]-Tableau572410[[#This Row],[Parties]]-Tableau5739[[#This Row],[Parties]])</f>
        <v>18</v>
      </c>
      <c r="Z28" s="23">
        <f t="shared" si="0"/>
        <v>148.61111111111111</v>
      </c>
      <c r="AA28" s="12"/>
      <c r="AB28" s="12"/>
      <c r="AC28" s="12">
        <v>24</v>
      </c>
      <c r="AD28" s="13" t="s">
        <v>22</v>
      </c>
      <c r="AE28" s="12">
        <v>2675</v>
      </c>
      <c r="AF28" s="12">
        <v>18</v>
      </c>
      <c r="AG28" s="12">
        <v>148.61000000000001</v>
      </c>
    </row>
    <row r="29" spans="1:33" ht="15.75" thickBot="1" x14ac:dyDescent="0.3">
      <c r="A29" s="2">
        <v>25</v>
      </c>
      <c r="B29" s="13"/>
      <c r="C29" s="12"/>
      <c r="D29" s="12"/>
      <c r="E29" s="12"/>
      <c r="F29" s="12"/>
      <c r="G29" s="25"/>
      <c r="H29" s="2">
        <v>25</v>
      </c>
      <c r="I29" s="13"/>
      <c r="J29" s="12"/>
      <c r="K29" s="12"/>
      <c r="L29" s="12"/>
      <c r="M29" s="12"/>
      <c r="N29" s="22"/>
      <c r="O29" s="2">
        <v>25</v>
      </c>
      <c r="P29" s="13"/>
      <c r="Q29" s="12"/>
      <c r="R29" s="12"/>
      <c r="S29" s="12"/>
      <c r="T29" s="12"/>
      <c r="U29" s="22"/>
      <c r="V29" s="2">
        <v>25</v>
      </c>
      <c r="W29" s="13"/>
      <c r="X29" s="12">
        <f>SUM(Tableau573511[[#This Row],[QA]]-Tableau572410[[#This Row],[QA]]-Tableau5739[[#This Row],[QA]])</f>
        <v>4075</v>
      </c>
      <c r="Y29" s="12">
        <f>SUM(Tableau573511[[#This Row],[Parties]]-Tableau572410[[#This Row],[Parties]]-Tableau5739[[#This Row],[Parties]])</f>
        <v>24</v>
      </c>
      <c r="Z29" s="23">
        <f t="shared" si="0"/>
        <v>169.79166666666666</v>
      </c>
      <c r="AA29" s="12"/>
      <c r="AB29" s="22"/>
      <c r="AC29" s="2">
        <v>25</v>
      </c>
      <c r="AD29" s="13" t="s">
        <v>18</v>
      </c>
      <c r="AE29" s="12">
        <v>4075</v>
      </c>
      <c r="AF29" s="12">
        <v>24</v>
      </c>
      <c r="AG29" s="12">
        <v>169.79</v>
      </c>
    </row>
    <row r="30" spans="1:33" ht="15.75" thickBot="1" x14ac:dyDescent="0.3">
      <c r="A30" s="12">
        <v>26</v>
      </c>
      <c r="B30" s="13"/>
      <c r="C30" s="12"/>
      <c r="D30" s="12"/>
      <c r="E30" s="12"/>
      <c r="F30" s="12"/>
      <c r="G30" s="12"/>
      <c r="H30" s="12">
        <v>26</v>
      </c>
      <c r="I30" s="13"/>
      <c r="J30" s="12"/>
      <c r="K30" s="12"/>
      <c r="L30" s="24"/>
      <c r="M30" s="12"/>
      <c r="N30" s="12"/>
      <c r="O30" s="12">
        <v>26</v>
      </c>
      <c r="P30" s="13"/>
      <c r="Q30" s="12"/>
      <c r="R30" s="12"/>
      <c r="S30" s="12"/>
      <c r="T30" s="12"/>
      <c r="U30" s="12"/>
      <c r="V30" s="12">
        <v>26</v>
      </c>
      <c r="W30" s="13"/>
      <c r="X30" s="12">
        <f>SUM(Tableau573511[[#This Row],[QA]]-Tableau572410[[#This Row],[QA]]-Tableau5739[[#This Row],[QA]])</f>
        <v>1027</v>
      </c>
      <c r="Y30" s="12">
        <f>SUM(Tableau573511[[#This Row],[Parties]]-Tableau572410[[#This Row],[Parties]]-Tableau5739[[#This Row],[Parties]])</f>
        <v>6</v>
      </c>
      <c r="Z30" s="23">
        <f t="shared" si="0"/>
        <v>171.16666666666666</v>
      </c>
      <c r="AA30" s="12"/>
      <c r="AB30" s="12"/>
      <c r="AC30" s="12">
        <v>26</v>
      </c>
      <c r="AD30" s="13" t="s">
        <v>53</v>
      </c>
      <c r="AE30" s="12">
        <v>1027</v>
      </c>
      <c r="AF30" s="12">
        <v>6</v>
      </c>
      <c r="AG30" s="12">
        <v>171.17</v>
      </c>
    </row>
    <row r="31" spans="1:33" ht="15.75" thickBot="1" x14ac:dyDescent="0.3">
      <c r="A31" s="2">
        <v>27</v>
      </c>
      <c r="B31" s="13"/>
      <c r="C31" s="12"/>
      <c r="D31" s="12"/>
      <c r="E31" s="12"/>
      <c r="F31" s="12"/>
      <c r="G31" s="22"/>
      <c r="H31" s="2">
        <v>27</v>
      </c>
      <c r="I31" s="13"/>
      <c r="J31" s="12"/>
      <c r="K31" s="12"/>
      <c r="L31" s="12"/>
      <c r="M31" s="12"/>
      <c r="N31" s="22"/>
      <c r="O31" s="2">
        <v>27</v>
      </c>
      <c r="P31" s="13"/>
      <c r="Q31" s="12"/>
      <c r="R31" s="12"/>
      <c r="S31" s="12"/>
      <c r="T31" s="12"/>
      <c r="U31" s="22"/>
      <c r="V31" s="2">
        <v>27</v>
      </c>
      <c r="W31" s="13"/>
      <c r="X31" s="12">
        <f>SUM(Tableau573511[[#This Row],[QA]]-Tableau572410[[#This Row],[QA]]-Tableau5739[[#This Row],[QA]])</f>
        <v>6157</v>
      </c>
      <c r="Y31" s="12">
        <f>SUM(Tableau573511[[#This Row],[Parties]]-Tableau572410[[#This Row],[Parties]]-Tableau5739[[#This Row],[Parties]])</f>
        <v>36</v>
      </c>
      <c r="Z31" s="23">
        <f t="shared" si="0"/>
        <v>171.02777777777777</v>
      </c>
      <c r="AA31" s="12"/>
      <c r="AB31" s="22"/>
      <c r="AC31" s="2">
        <v>27</v>
      </c>
      <c r="AD31" s="13" t="s">
        <v>49</v>
      </c>
      <c r="AE31" s="12">
        <v>6157</v>
      </c>
      <c r="AF31" s="12">
        <v>36</v>
      </c>
      <c r="AG31" s="12">
        <v>171.03</v>
      </c>
    </row>
    <row r="32" spans="1:33" ht="30.75" thickBot="1" x14ac:dyDescent="0.3">
      <c r="A32" s="12">
        <v>28</v>
      </c>
      <c r="B32" s="13"/>
      <c r="C32" s="12"/>
      <c r="D32" s="12"/>
      <c r="E32" s="12"/>
      <c r="F32" s="12"/>
      <c r="G32" s="12"/>
      <c r="H32" s="12">
        <v>28</v>
      </c>
      <c r="I32" s="13"/>
      <c r="J32" s="12"/>
      <c r="K32" s="12"/>
      <c r="L32" s="12"/>
      <c r="M32" s="12"/>
      <c r="N32" s="12"/>
      <c r="O32" s="12">
        <v>28</v>
      </c>
      <c r="P32" s="13"/>
      <c r="Q32" s="12"/>
      <c r="R32" s="12"/>
      <c r="S32" s="12"/>
      <c r="T32" s="12"/>
      <c r="U32" s="12"/>
      <c r="V32" s="12">
        <v>28</v>
      </c>
      <c r="W32" s="13"/>
      <c r="X32" s="12">
        <f>SUM(Tableau573511[[#This Row],[QA]]-Tableau572410[[#This Row],[QA]]-Tableau5739[[#This Row],[QA]])</f>
        <v>3028</v>
      </c>
      <c r="Y32" s="12">
        <f>SUM(Tableau573511[[#This Row],[Parties]]-Tableau572410[[#This Row],[Parties]]-Tableau5739[[#This Row],[Parties]])</f>
        <v>24</v>
      </c>
      <c r="Z32" s="23">
        <f t="shared" si="0"/>
        <v>126.16666666666667</v>
      </c>
      <c r="AA32" s="12"/>
      <c r="AB32" s="12"/>
      <c r="AC32" s="12">
        <v>28</v>
      </c>
      <c r="AD32" s="13" t="s">
        <v>34</v>
      </c>
      <c r="AE32" s="12">
        <v>3028</v>
      </c>
      <c r="AF32" s="12">
        <v>24</v>
      </c>
      <c r="AG32" s="12">
        <v>126.17</v>
      </c>
    </row>
    <row r="33" spans="1:33" ht="15.75" thickBot="1" x14ac:dyDescent="0.3">
      <c r="A33" s="2">
        <v>29</v>
      </c>
      <c r="B33" s="13"/>
      <c r="C33" s="12"/>
      <c r="D33" s="12"/>
      <c r="E33" s="12"/>
      <c r="F33" s="12"/>
      <c r="G33" s="22"/>
      <c r="H33" s="2">
        <v>29</v>
      </c>
      <c r="I33" s="13"/>
      <c r="J33" s="12"/>
      <c r="K33" s="12"/>
      <c r="L33" s="12"/>
      <c r="M33" s="12"/>
      <c r="N33" s="22"/>
      <c r="O33" s="2">
        <v>29</v>
      </c>
      <c r="P33" s="13"/>
      <c r="Q33" s="12"/>
      <c r="R33" s="12"/>
      <c r="S33" s="12"/>
      <c r="T33" s="12"/>
      <c r="U33" s="22"/>
      <c r="V33" s="2">
        <v>29</v>
      </c>
      <c r="W33" s="13"/>
      <c r="X33" s="12">
        <f>SUM(Tableau573511[[#This Row],[QA]]-Tableau572410[[#This Row],[QA]]-Tableau5739[[#This Row],[QA]])</f>
        <v>6149</v>
      </c>
      <c r="Y33" s="12">
        <f>SUM(Tableau573511[[#This Row],[Parties]]-Tableau572410[[#This Row],[Parties]]-Tableau5739[[#This Row],[Parties]])</f>
        <v>42</v>
      </c>
      <c r="Z33" s="23">
        <f t="shared" si="0"/>
        <v>146.4047619047619</v>
      </c>
      <c r="AA33" s="29"/>
      <c r="AB33" s="22"/>
      <c r="AC33" s="2">
        <v>29</v>
      </c>
      <c r="AD33" s="13" t="s">
        <v>52</v>
      </c>
      <c r="AE33" s="12">
        <v>6149</v>
      </c>
      <c r="AF33" s="12">
        <v>42</v>
      </c>
      <c r="AG33" s="12">
        <v>146.4</v>
      </c>
    </row>
    <row r="34" spans="1:33" ht="15.75" thickBot="1" x14ac:dyDescent="0.3">
      <c r="A34" s="12">
        <v>30</v>
      </c>
      <c r="B34" s="13"/>
      <c r="C34" s="12"/>
      <c r="D34" s="12"/>
      <c r="E34" s="12"/>
      <c r="F34" s="12"/>
      <c r="G34" s="21"/>
      <c r="H34" s="12">
        <v>30</v>
      </c>
      <c r="I34" s="13"/>
      <c r="J34" s="12"/>
      <c r="K34" s="12"/>
      <c r="L34" s="12"/>
      <c r="M34" s="29"/>
      <c r="N34" s="29"/>
      <c r="O34" s="12">
        <v>30</v>
      </c>
      <c r="P34" s="13"/>
      <c r="Q34" s="12"/>
      <c r="R34" s="12"/>
      <c r="S34" s="12"/>
      <c r="T34" s="29"/>
      <c r="U34" s="29"/>
      <c r="V34" s="12">
        <v>30</v>
      </c>
      <c r="W34" s="13"/>
      <c r="X34" s="12">
        <f>SUM(Tableau573511[[#This Row],[QA]]-Tableau572410[[#This Row],[QA]]-Tableau5739[[#This Row],[QA]])</f>
        <v>1013</v>
      </c>
      <c r="Y34" s="12">
        <f>SUM(Tableau573511[[#This Row],[Parties]]-Tableau572410[[#This Row],[Parties]]-Tableau5739[[#This Row],[Parties]])</f>
        <v>6</v>
      </c>
      <c r="Z34" s="23">
        <f t="shared" si="0"/>
        <v>168.83333333333334</v>
      </c>
      <c r="AA34" s="12"/>
      <c r="AB34" s="12"/>
      <c r="AC34" s="12">
        <v>30</v>
      </c>
      <c r="AD34" s="13" t="s">
        <v>50</v>
      </c>
      <c r="AE34" s="12">
        <v>1013</v>
      </c>
      <c r="AF34" s="12">
        <v>6</v>
      </c>
      <c r="AG34" s="12">
        <v>168.83</v>
      </c>
    </row>
    <row r="35" spans="1:33" ht="15.75" thickBot="1" x14ac:dyDescent="0.3">
      <c r="A35" s="2">
        <v>31</v>
      </c>
      <c r="B35" s="13"/>
      <c r="C35" s="12"/>
      <c r="D35" s="12"/>
      <c r="E35" s="12"/>
      <c r="F35" s="29"/>
      <c r="G35" s="22"/>
      <c r="H35" s="2">
        <v>31</v>
      </c>
      <c r="I35" s="13"/>
      <c r="J35" s="12"/>
      <c r="K35" s="12"/>
      <c r="L35" s="12"/>
      <c r="M35" s="12"/>
      <c r="N35" s="22"/>
      <c r="O35" s="2">
        <v>31</v>
      </c>
      <c r="P35" s="13"/>
      <c r="Q35" s="12"/>
      <c r="R35" s="12"/>
      <c r="S35" s="12"/>
      <c r="T35" s="12"/>
      <c r="U35" s="22"/>
      <c r="V35" s="2">
        <v>31</v>
      </c>
      <c r="W35" s="13"/>
      <c r="X35" s="12">
        <f>SUM(Tableau573511[[#This Row],[QA]]-Tableau572410[[#This Row],[QA]]-Tableau5739[[#This Row],[QA]])</f>
        <v>7326</v>
      </c>
      <c r="Y35" s="12">
        <f>SUM(Tableau573511[[#This Row],[Parties]]-Tableau572410[[#This Row],[Parties]]-Tableau5739[[#This Row],[Parties]])</f>
        <v>48</v>
      </c>
      <c r="Z35" s="23">
        <f t="shared" si="0"/>
        <v>152.625</v>
      </c>
      <c r="AA35" s="29"/>
      <c r="AB35" s="22"/>
      <c r="AC35" s="2">
        <v>31</v>
      </c>
      <c r="AD35" s="13" t="s">
        <v>25</v>
      </c>
      <c r="AE35" s="12">
        <v>7326</v>
      </c>
      <c r="AF35" s="12">
        <v>48</v>
      </c>
      <c r="AG35" s="12">
        <v>152.63</v>
      </c>
    </row>
    <row r="36" spans="1:33" ht="15.75" thickBot="1" x14ac:dyDescent="0.3">
      <c r="A36" s="29"/>
      <c r="B36" s="13"/>
      <c r="C36" s="12"/>
      <c r="D36" s="12"/>
      <c r="E36" s="12"/>
      <c r="F36" s="29"/>
      <c r="G36" s="22"/>
      <c r="H36" s="2"/>
      <c r="I36" s="13"/>
      <c r="J36" s="12"/>
      <c r="K36" s="12"/>
      <c r="L36" s="12"/>
      <c r="M36" s="12"/>
      <c r="N36" s="22"/>
      <c r="O36" s="2"/>
      <c r="P36" s="13"/>
      <c r="Q36" s="12"/>
      <c r="R36" s="12"/>
      <c r="S36" s="12"/>
      <c r="T36" s="12"/>
      <c r="U36" s="22"/>
      <c r="V36" s="12">
        <v>32</v>
      </c>
      <c r="W36" s="13"/>
      <c r="X36" s="12">
        <f>SUM(Tableau573511[[#This Row],[QA]]-Tableau572410[[#This Row],[QA]]-Tableau5739[[#This Row],[QA]])</f>
        <v>990</v>
      </c>
      <c r="Y36" s="12">
        <f>SUM(Tableau573511[[#This Row],[Parties]]-Tableau572410[[#This Row],[Parties]]-Tableau5739[[#This Row],[Parties]])</f>
        <v>6</v>
      </c>
      <c r="Z36" s="23">
        <f t="shared" si="0"/>
        <v>165</v>
      </c>
      <c r="AA36" s="12"/>
      <c r="AC36" s="12">
        <v>32</v>
      </c>
      <c r="AD36" s="13" t="s">
        <v>54</v>
      </c>
      <c r="AE36" s="12">
        <v>990</v>
      </c>
      <c r="AF36" s="12">
        <v>6</v>
      </c>
      <c r="AG36" s="12">
        <v>165</v>
      </c>
    </row>
    <row r="37" spans="1:33" ht="15.75" thickBot="1" x14ac:dyDescent="0.3">
      <c r="A37" s="12">
        <v>32</v>
      </c>
      <c r="B37" s="13"/>
      <c r="C37" s="12"/>
      <c r="D37" s="12"/>
      <c r="E37" s="12"/>
      <c r="F37" s="12"/>
      <c r="G37"/>
      <c r="H37" s="12">
        <v>32</v>
      </c>
      <c r="I37" s="13"/>
      <c r="J37" s="12"/>
      <c r="K37" s="12"/>
      <c r="L37" s="12"/>
      <c r="M37" s="12"/>
      <c r="N37" s="22"/>
      <c r="O37" s="12">
        <v>32</v>
      </c>
      <c r="P37" s="13"/>
      <c r="Q37" s="12"/>
      <c r="R37" s="12"/>
      <c r="S37" s="12"/>
      <c r="T37" s="12"/>
      <c r="U37" s="22"/>
      <c r="V37" s="2">
        <v>33</v>
      </c>
      <c r="W37" s="13"/>
      <c r="X37" s="12">
        <f>SUM(Tableau573511[[#This Row],[QA]]-Tableau572410[[#This Row],[QA]]-Tableau5739[[#This Row],[QA]])</f>
        <v>7906</v>
      </c>
      <c r="Y37" s="12">
        <f>SUM(Tableau573511[[#This Row],[Parties]]-Tableau572410[[#This Row],[Parties]]-Tableau5739[[#This Row],[Parties]])</f>
        <v>54</v>
      </c>
      <c r="Z37" s="23">
        <f t="shared" si="0"/>
        <v>146.40740740740742</v>
      </c>
      <c r="AA37" s="12"/>
      <c r="AC37" s="2">
        <v>33</v>
      </c>
      <c r="AD37" s="13" t="s">
        <v>46</v>
      </c>
      <c r="AE37" s="12">
        <v>7906</v>
      </c>
      <c r="AF37" s="12">
        <v>54</v>
      </c>
      <c r="AG37" s="12">
        <v>146.41</v>
      </c>
    </row>
    <row r="38" spans="1:33" ht="15.75" thickBot="1" x14ac:dyDescent="0.3">
      <c r="A38" s="2">
        <v>33</v>
      </c>
      <c r="B38" s="13"/>
      <c r="C38" s="12"/>
      <c r="D38" s="12"/>
      <c r="E38" s="12"/>
      <c r="F38" s="12"/>
      <c r="H38" s="2">
        <v>33</v>
      </c>
      <c r="I38" s="13"/>
      <c r="J38" s="12"/>
      <c r="K38" s="12"/>
      <c r="L38" s="12"/>
      <c r="M38" s="12"/>
      <c r="N38" s="22"/>
      <c r="O38" s="2">
        <v>33</v>
      </c>
      <c r="P38" s="13"/>
      <c r="Q38" s="12"/>
      <c r="R38" s="12"/>
      <c r="S38" s="12"/>
      <c r="T38" s="12"/>
      <c r="U38" s="22"/>
      <c r="V38" s="12">
        <v>34</v>
      </c>
      <c r="W38" s="13"/>
      <c r="X38" s="12">
        <f>SUM(Tableau573511[[#This Row],[QA]]-Tableau572410[[#This Row],[QA]]-Tableau5739[[#This Row],[QA]])</f>
        <v>1673</v>
      </c>
      <c r="Y38" s="12">
        <f>SUM(Tableau573511[[#This Row],[Parties]]-Tableau572410[[#This Row],[Parties]]-Tableau5739[[#This Row],[Parties]])</f>
        <v>12</v>
      </c>
      <c r="Z38" s="23">
        <f t="shared" si="0"/>
        <v>139.41666666666666</v>
      </c>
      <c r="AA38" s="12"/>
      <c r="AC38" s="12">
        <v>34</v>
      </c>
      <c r="AD38" s="13" t="s">
        <v>24</v>
      </c>
      <c r="AE38" s="12">
        <v>1673</v>
      </c>
      <c r="AF38" s="12">
        <v>12</v>
      </c>
      <c r="AG38" s="12">
        <v>139.41999999999999</v>
      </c>
    </row>
    <row r="39" spans="1:33" ht="15.75" thickBot="1" x14ac:dyDescent="0.3">
      <c r="A39" s="12">
        <v>34</v>
      </c>
      <c r="B39" s="13"/>
      <c r="C39" s="12"/>
      <c r="D39" s="12"/>
      <c r="E39" s="12"/>
      <c r="F39" s="31"/>
      <c r="H39" s="12">
        <v>34</v>
      </c>
      <c r="I39" s="13"/>
      <c r="J39" s="12"/>
      <c r="K39" s="12"/>
      <c r="L39" s="12"/>
      <c r="M39" s="29"/>
      <c r="N39" s="30"/>
      <c r="O39" s="12">
        <v>34</v>
      </c>
      <c r="P39" s="13"/>
      <c r="Q39" s="12"/>
      <c r="R39" s="12"/>
      <c r="S39" s="12"/>
      <c r="T39" s="29"/>
      <c r="U39" s="30"/>
      <c r="V39" s="2">
        <v>35</v>
      </c>
      <c r="W39" s="13"/>
      <c r="X39" s="12">
        <f>SUM(Tableau573511[[#This Row],[QA]]-Tableau572410[[#This Row],[QA]]-Tableau5739[[#This Row],[QA]])</f>
        <v>6023</v>
      </c>
      <c r="Y39" s="12">
        <f>SUM(Tableau573511[[#This Row],[Parties]]-Tableau572410[[#This Row],[Parties]]-Tableau5739[[#This Row],[Parties]])</f>
        <v>36</v>
      </c>
      <c r="Z39" s="23">
        <f t="shared" si="0"/>
        <v>167.30555555555554</v>
      </c>
      <c r="AA39" s="12"/>
      <c r="AC39" s="2">
        <v>35</v>
      </c>
      <c r="AD39" s="13" t="s">
        <v>45</v>
      </c>
      <c r="AE39" s="12">
        <v>6023</v>
      </c>
      <c r="AF39" s="12">
        <v>36</v>
      </c>
      <c r="AG39" s="12">
        <v>167.31</v>
      </c>
    </row>
    <row r="40" spans="1:33" ht="15.75" thickBot="1" x14ac:dyDescent="0.3">
      <c r="A40" s="2">
        <v>35</v>
      </c>
      <c r="B40" s="13"/>
      <c r="C40" s="12"/>
      <c r="D40" s="12"/>
      <c r="E40" s="12"/>
      <c r="F40" s="12"/>
      <c r="H40" s="2">
        <v>35</v>
      </c>
      <c r="I40" s="13"/>
      <c r="J40" s="12"/>
      <c r="K40" s="12"/>
      <c r="L40" s="12"/>
      <c r="M40" s="12"/>
      <c r="N40" s="22"/>
      <c r="O40" s="2">
        <v>35</v>
      </c>
      <c r="P40" s="13"/>
      <c r="Q40" s="12"/>
      <c r="R40" s="12"/>
      <c r="S40" s="12"/>
      <c r="T40" s="12"/>
      <c r="U40" s="22"/>
      <c r="V40" s="12">
        <v>36</v>
      </c>
      <c r="W40" s="13"/>
      <c r="X40" s="12">
        <f>SUM(Tableau573511[[#This Row],[QA]]-Tableau572410[[#This Row],[QA]]-Tableau5739[[#This Row],[QA]])</f>
        <v>5732</v>
      </c>
      <c r="Y40" s="12">
        <f>SUM(Tableau573511[[#This Row],[Parties]]-Tableau572410[[#This Row],[Parties]]-Tableau5739[[#This Row],[Parties]])</f>
        <v>42</v>
      </c>
      <c r="Z40" s="23">
        <f t="shared" si="0"/>
        <v>136.47619047619048</v>
      </c>
      <c r="AA40" s="12"/>
      <c r="AC40" s="12">
        <v>36</v>
      </c>
      <c r="AD40" s="13" t="s">
        <v>41</v>
      </c>
      <c r="AE40" s="12">
        <v>5732</v>
      </c>
      <c r="AF40" s="12">
        <v>42</v>
      </c>
      <c r="AG40" s="12">
        <v>136.47999999999999</v>
      </c>
    </row>
    <row r="41" spans="1:33" ht="15.75" thickBot="1" x14ac:dyDescent="0.3">
      <c r="A41" s="12">
        <v>36</v>
      </c>
      <c r="B41" s="13"/>
      <c r="C41" s="12"/>
      <c r="D41" s="12"/>
      <c r="E41" s="12"/>
      <c r="F41" s="12"/>
      <c r="H41" s="12">
        <v>36</v>
      </c>
      <c r="I41" s="13"/>
      <c r="J41" s="12"/>
      <c r="K41" s="12"/>
      <c r="L41" s="12"/>
      <c r="M41" s="12"/>
      <c r="N41" s="22"/>
      <c r="O41" s="12">
        <v>36</v>
      </c>
      <c r="P41" s="13"/>
      <c r="Q41" s="12"/>
      <c r="R41" s="12"/>
      <c r="S41" s="12"/>
      <c r="T41" s="12"/>
      <c r="U41" s="22"/>
      <c r="V41" s="2">
        <v>37</v>
      </c>
      <c r="W41" s="13"/>
      <c r="X41" s="12">
        <f>SUM(Tableau573511[[#This Row],[QA]]-Tableau572410[[#This Row],[QA]]-Tableau5739[[#This Row],[QA]])</f>
        <v>7566</v>
      </c>
      <c r="Y41" s="12">
        <f>SUM(Tableau573511[[#This Row],[Parties]]-Tableau572410[[#This Row],[Parties]]-Tableau5739[[#This Row],[Parties]])</f>
        <v>42</v>
      </c>
      <c r="Z41" s="23">
        <f t="shared" si="0"/>
        <v>180.14285714285714</v>
      </c>
      <c r="AA41" s="12"/>
      <c r="AC41" s="2">
        <v>37</v>
      </c>
      <c r="AD41" s="13" t="s">
        <v>38</v>
      </c>
      <c r="AE41" s="12">
        <v>7566</v>
      </c>
      <c r="AF41" s="12">
        <v>42</v>
      </c>
      <c r="AG41" s="12">
        <v>180.14</v>
      </c>
    </row>
    <row r="42" spans="1:33" ht="15.75" thickBot="1" x14ac:dyDescent="0.3">
      <c r="A42" s="2">
        <v>37</v>
      </c>
      <c r="B42" s="13"/>
      <c r="C42" s="12"/>
      <c r="D42" s="12"/>
      <c r="E42" s="12"/>
      <c r="F42" s="12"/>
      <c r="H42" s="2">
        <v>37</v>
      </c>
      <c r="I42" s="13"/>
      <c r="J42" s="12"/>
      <c r="K42" s="12"/>
      <c r="L42" s="12"/>
      <c r="M42" s="12"/>
      <c r="N42" s="22"/>
      <c r="O42" s="2">
        <v>37</v>
      </c>
      <c r="P42" s="13"/>
      <c r="Q42" s="12"/>
      <c r="R42" s="12"/>
      <c r="S42" s="12"/>
      <c r="T42" s="12"/>
      <c r="U42" s="22"/>
      <c r="V42" s="12">
        <v>38</v>
      </c>
      <c r="W42" s="13"/>
      <c r="X42" s="12">
        <f>SUM(Tableau573511[[#This Row],[QA]]-Tableau572410[[#This Row],[QA]]-Tableau5739[[#This Row],[QA]])</f>
        <v>7979</v>
      </c>
      <c r="Y42" s="12">
        <f>SUM(Tableau573511[[#This Row],[Parties]]-Tableau572410[[#This Row],[Parties]]-Tableau5739[[#This Row],[Parties]])</f>
        <v>54</v>
      </c>
      <c r="Z42" s="23">
        <f t="shared" si="0"/>
        <v>147.75925925925927</v>
      </c>
      <c r="AA42" s="12"/>
      <c r="AC42" s="12">
        <v>38</v>
      </c>
      <c r="AD42" s="13" t="s">
        <v>29</v>
      </c>
      <c r="AE42" s="12">
        <v>7979</v>
      </c>
      <c r="AF42" s="12">
        <v>54</v>
      </c>
      <c r="AG42" s="12">
        <v>147.76</v>
      </c>
    </row>
    <row r="43" spans="1:33" ht="15.75" thickBot="1" x14ac:dyDescent="0.3">
      <c r="A43" s="12">
        <v>38</v>
      </c>
      <c r="B43" s="13"/>
      <c r="C43" s="12"/>
      <c r="D43" s="12"/>
      <c r="E43" s="12"/>
      <c r="F43" s="12"/>
      <c r="H43" s="12">
        <v>38</v>
      </c>
      <c r="I43" s="13"/>
      <c r="J43" s="12"/>
      <c r="K43" s="12"/>
      <c r="L43" s="23"/>
      <c r="M43" s="12"/>
      <c r="N43" s="22"/>
      <c r="O43" s="12">
        <v>38</v>
      </c>
      <c r="P43" s="13"/>
      <c r="Q43" s="12"/>
      <c r="R43" s="12"/>
      <c r="S43" s="23"/>
      <c r="T43" s="12"/>
      <c r="U43" s="22"/>
      <c r="V43" s="2">
        <v>39</v>
      </c>
      <c r="W43" s="13"/>
      <c r="X43" s="12">
        <f>SUM(Tableau573511[[#This Row],[QA]]-Tableau572410[[#This Row],[QA]])</f>
        <v>0</v>
      </c>
      <c r="Y43" s="12"/>
      <c r="Z43" s="23" t="e">
        <f t="shared" ref="Z43:Z45" si="1">SUM(X43/Y43)</f>
        <v>#DIV/0!</v>
      </c>
      <c r="AA43" s="12"/>
      <c r="AC43" s="2">
        <v>39</v>
      </c>
      <c r="AD43" s="13"/>
      <c r="AE43" s="12"/>
      <c r="AF43" s="12"/>
      <c r="AG43" s="12"/>
    </row>
    <row r="44" spans="1:33" ht="15.75" thickBot="1" x14ac:dyDescent="0.3">
      <c r="A44" s="2">
        <v>39</v>
      </c>
      <c r="B44" s="13"/>
      <c r="C44" s="12"/>
      <c r="D44" s="12"/>
      <c r="E44" s="12"/>
      <c r="F44" s="12"/>
      <c r="H44" s="2">
        <v>39</v>
      </c>
      <c r="I44" s="13"/>
      <c r="J44" s="12"/>
      <c r="K44" s="12"/>
      <c r="L44" s="23"/>
      <c r="M44" s="12"/>
      <c r="N44" s="22"/>
      <c r="O44" s="2">
        <v>39</v>
      </c>
      <c r="P44" s="13"/>
      <c r="Q44" s="12"/>
      <c r="R44" s="12"/>
      <c r="S44" s="23"/>
      <c r="T44" s="12"/>
      <c r="U44" s="22"/>
      <c r="V44" s="12">
        <v>40</v>
      </c>
      <c r="W44" s="13"/>
      <c r="X44" s="12">
        <f>SUM(Tableau573511[[#This Row],[QA]]-Tableau572410[[#This Row],[QA]])</f>
        <v>0</v>
      </c>
      <c r="Y44" s="12"/>
      <c r="Z44" s="23" t="e">
        <f t="shared" si="1"/>
        <v>#DIV/0!</v>
      </c>
      <c r="AA44" s="12"/>
      <c r="AC44" s="12">
        <v>40</v>
      </c>
      <c r="AD44" s="13"/>
      <c r="AE44" s="12"/>
      <c r="AF44" s="12"/>
      <c r="AG44" s="12"/>
    </row>
    <row r="45" spans="1:33" ht="15.75" thickBot="1" x14ac:dyDescent="0.3">
      <c r="A45" s="12">
        <v>40</v>
      </c>
      <c r="B45" s="13"/>
      <c r="C45" s="12"/>
      <c r="D45" s="12"/>
      <c r="E45" s="12"/>
      <c r="F45" s="12"/>
      <c r="H45" s="12">
        <v>40</v>
      </c>
      <c r="I45" s="13"/>
      <c r="J45" s="12"/>
      <c r="K45" s="12"/>
      <c r="L45" s="23"/>
      <c r="M45" s="12"/>
      <c r="N45" s="22"/>
      <c r="O45" s="12">
        <v>40</v>
      </c>
      <c r="P45" s="13"/>
      <c r="Q45" s="12"/>
      <c r="R45" s="12"/>
      <c r="S45" s="23"/>
      <c r="T45" s="12"/>
      <c r="U45" s="22"/>
      <c r="V45" s="2">
        <v>41</v>
      </c>
      <c r="W45" s="13"/>
      <c r="X45" s="12">
        <f>SUM(Tableau573511[[#This Row],[QA]]-Tableau572410[[#This Row],[QA]])</f>
        <v>0</v>
      </c>
      <c r="Y45" s="12"/>
      <c r="Z45" s="23" t="e">
        <f t="shared" si="1"/>
        <v>#DIV/0!</v>
      </c>
      <c r="AA45" s="12"/>
      <c r="AC45" s="2">
        <v>41</v>
      </c>
      <c r="AD45" s="13"/>
      <c r="AE45" s="12"/>
      <c r="AF45" s="12"/>
      <c r="AG45" s="12"/>
    </row>
    <row r="46" spans="1:33" ht="15.75" thickBot="1" x14ac:dyDescent="0.3">
      <c r="A46" s="2">
        <v>41</v>
      </c>
      <c r="B46" s="13"/>
      <c r="C46" s="12"/>
      <c r="D46" s="12"/>
      <c r="E46" s="12"/>
      <c r="F46" s="12"/>
      <c r="H46" s="2">
        <v>41</v>
      </c>
      <c r="I46" s="13"/>
      <c r="J46" s="12"/>
      <c r="K46" s="12"/>
      <c r="L46" s="24"/>
      <c r="M46" s="12"/>
      <c r="N46" s="22"/>
      <c r="O46" s="2">
        <v>41</v>
      </c>
      <c r="P46" s="13"/>
      <c r="Q46" s="12"/>
      <c r="R46" s="12"/>
      <c r="S46" s="24"/>
      <c r="T46" s="12"/>
      <c r="U46" s="22"/>
      <c r="V46" s="4"/>
      <c r="X46" s="18">
        <f>SUM(Tableau5724102[QA])</f>
        <v>241514</v>
      </c>
      <c r="Y46" s="18">
        <f>SUM(Tableau5724102[Parties])</f>
        <v>1494</v>
      </c>
      <c r="Z46" s="19">
        <f>SUM(X46/Y46)</f>
        <v>161.65595716198126</v>
      </c>
      <c r="AG46" s="4"/>
    </row>
    <row r="47" spans="1:33" ht="15.75" thickBot="1" x14ac:dyDescent="0.3">
      <c r="A47" s="2"/>
      <c r="B47" s="13"/>
      <c r="C47" s="12"/>
      <c r="D47" s="12"/>
      <c r="E47" s="12"/>
      <c r="F47" s="12"/>
      <c r="H47" s="2"/>
      <c r="I47" s="13"/>
      <c r="J47" s="12"/>
      <c r="K47" s="12"/>
      <c r="L47" s="24"/>
      <c r="M47" s="12"/>
      <c r="N47" s="22"/>
      <c r="O47" s="2"/>
      <c r="P47" s="13"/>
      <c r="Q47" s="12"/>
      <c r="R47" s="12"/>
      <c r="S47" s="24"/>
      <c r="T47" s="12"/>
      <c r="U47" s="22"/>
      <c r="AE47" s="18">
        <f>SUM(AE5:AE46)</f>
        <v>241514</v>
      </c>
      <c r="AF47" s="18">
        <f>SUM(AF5:AF46)</f>
        <v>1494</v>
      </c>
      <c r="AG47" s="19">
        <f>SUM(AE47/AF47)</f>
        <v>161.65595716198126</v>
      </c>
    </row>
    <row r="48" spans="1:33" x14ac:dyDescent="0.25">
      <c r="B48" s="16"/>
      <c r="C48" s="15">
        <f>SUBTOTAL(109,Tableau5739[QA])</f>
        <v>0</v>
      </c>
      <c r="D48" s="15">
        <f>SUBTOTAL(109,Tableau5739[Parties])</f>
        <v>0</v>
      </c>
      <c r="E48" s="17" t="e">
        <f>SUM(Tableau5739[[#Totals],[QA]]/Tableau5739[[#Totals],[Parties]])</f>
        <v>#DIV/0!</v>
      </c>
      <c r="F48"/>
      <c r="J48" s="18">
        <f>SUM(Tableau572410[QA])</f>
        <v>0</v>
      </c>
      <c r="K48" s="18">
        <f>SUM(Tableau572410[Parties])</f>
        <v>0</v>
      </c>
      <c r="L48" s="19" t="e">
        <f>SUM(J48/K48)</f>
        <v>#DIV/0!</v>
      </c>
      <c r="Q48" s="18">
        <f>SUM(Tableau5724106[QA])</f>
        <v>0</v>
      </c>
      <c r="R48" s="18">
        <f>SUM(Tableau5724106[Parties])</f>
        <v>0</v>
      </c>
      <c r="S48" s="19" t="e">
        <f>SUM(Q48/R48)</f>
        <v>#DIV/0!</v>
      </c>
    </row>
  </sheetData>
  <mergeCells count="10">
    <mergeCell ref="A1:E1"/>
    <mergeCell ref="H1:L1"/>
    <mergeCell ref="AC1:AG1"/>
    <mergeCell ref="A2:E2"/>
    <mergeCell ref="H2:L2"/>
    <mergeCell ref="AC2:AG2"/>
    <mergeCell ref="V1:Z1"/>
    <mergeCell ref="V2:Z2"/>
    <mergeCell ref="O1:S1"/>
    <mergeCell ref="O2:S2"/>
  </mergeCells>
  <phoneticPr fontId="17" type="noConversion"/>
  <hyperlinks>
    <hyperlink ref="AD10" r:id="rId1" display="https://bowling.lexerbowling.com/bowlingdelapraille/solitairegeneve2025-2026/pl011.htm" xr:uid="{E646169B-A069-496F-A58A-4B31BDC450D7}"/>
    <hyperlink ref="AD25" r:id="rId2" display="https://bowling.lexerbowling.com/bowlingdelapraille/solitairegeneve2025-2026/pl00B.htm" xr:uid="{66C17F64-DD7E-4DD8-81C3-E9F8B35566D9}"/>
    <hyperlink ref="AD20" r:id="rId3" display="https://bowling.lexerbowling.com/bowlingdelapraille/solitairegeneve2025-2026/pl012.htm" xr:uid="{65E3ADFD-DEE0-4C45-AC3B-F1B0F4BA0A06}"/>
    <hyperlink ref="AD7" r:id="rId4" display="https://bowling.lexerbowling.com/bowlingdelapraille/solitairegeneve2025-2026/pl018.htm" xr:uid="{E4919BF4-6FDC-45E0-8B5A-32EA504B4D63}"/>
    <hyperlink ref="AD14" r:id="rId5" display="https://bowling.lexerbowling.com/bowlingdelapraille/solitairegeneve2025-2026/pl001.htm" xr:uid="{3A5A9506-FEC2-4010-AAB7-7344EA1ABC22}"/>
    <hyperlink ref="AD15" r:id="rId6" display="https://bowling.lexerbowling.com/bowlingdelapraille/solitairegeneve2025-2026/pl00A.htm" xr:uid="{E4243963-6609-4757-8FA2-74149770F7D2}"/>
    <hyperlink ref="AD16" r:id="rId7" display="https://bowling.lexerbowling.com/bowlingdelapraille/solitairegeneve2025-2026/pl005.htm" xr:uid="{615B2C07-7441-4E9F-9606-3C9969CB4F32}"/>
    <hyperlink ref="AD6" r:id="rId8" display="https://bowling.lexerbowling.com/bowlingdelapraille/solitairegeneve2025-2026/pl004.htm" xr:uid="{44CBC4A4-37F7-45E0-9683-A60CFB118AE0}"/>
    <hyperlink ref="AD12" r:id="rId9" display="https://bowling.lexerbowling.com/bowlingdelapraille/solitairegeneve2025-2026/pl002.htm" xr:uid="{D4204FD9-BF54-424B-9F79-384454630392}"/>
    <hyperlink ref="AD18" r:id="rId10" display="https://bowling.lexerbowling.com/bowlingdelapraille/solitairegeneve2025-2026/pl01D.htm" xr:uid="{704D230F-D3D8-453E-8FE1-E6AB4A9C7F19}"/>
    <hyperlink ref="AD11" r:id="rId11" display="https://bowling.lexerbowling.com/bowlingdelapraille/solitairegeneve2025-2026/pl015.htm" xr:uid="{B0E6B2A2-E280-4628-939A-1C784F0F58A1}"/>
    <hyperlink ref="AD42" r:id="rId12" display="https://bowling.lexerbowling.com/bowlingdelapraille/solitairegeneve2025-2026/pl016.htm" xr:uid="{09748D08-3A3D-4A77-8D1D-BA77499CB5DA}"/>
    <hyperlink ref="AD41" r:id="rId13" display="https://bowling.lexerbowling.com/bowlingdelapraille/solitairegeneve2025-2026/pl01B.htm" xr:uid="{C0C7FF20-74FB-4462-9760-DF7C4B45229F}"/>
    <hyperlink ref="AD26" r:id="rId14" display="https://bowling.lexerbowling.com/bowlingdelapraille/solitairegeneve2025-2026/pl008.htm" xr:uid="{7D6F7728-61AE-46D8-9359-ACECFE784A11}"/>
    <hyperlink ref="AD37" r:id="rId15" display="https://bowling.lexerbowling.com/bowlingdelapraille/solitairegeneve2025-2026/pl019.htm" xr:uid="{34B54661-F91C-4EAA-A42E-D2D60F9EFE6D}"/>
    <hyperlink ref="AD35" r:id="rId16" display="https://bowling.lexerbowling.com/bowlingdelapraille/solitairegeneve2025-2026/pl003.htm" xr:uid="{9A8939AE-F12B-461A-A951-B25FEC46ECC3}"/>
    <hyperlink ref="AD39" r:id="rId17" display="https://bowling.lexerbowling.com/bowlingdelapraille/solitairegeneve2025-2026/pl01A.htm" xr:uid="{0735E44A-D897-43EF-A05A-35FFEC84BD7A}"/>
    <hyperlink ref="AD33" r:id="rId18" display="https://bowling.lexerbowling.com/bowlingdelapraille/solitairegeneve2025-2026/pl022.htm" xr:uid="{2DC9943D-281C-46D8-BF4A-4FA668BA224F}"/>
    <hyperlink ref="AD21" r:id="rId19" display="https://bowling.lexerbowling.com/bowlingdelapraille/solitairegeneve2025-2026/pl00C.htm" xr:uid="{31770A4D-60E6-470C-ABB7-B1690BB39F32}"/>
    <hyperlink ref="AD31" r:id="rId20" display="https://bowling.lexerbowling.com/bowlingdelapraille/solitairegeneve2025-2026/pl023.htm" xr:uid="{919AEF96-15BF-4AA6-9A60-F2967D8E00B0}"/>
    <hyperlink ref="AD40" r:id="rId21" display="https://bowling.lexerbowling.com/bowlingdelapraille/solitairegeneve2025-2026/pl007.htm" xr:uid="{3E87C924-1096-4098-9E3C-834481EC74C4}"/>
    <hyperlink ref="AD22" r:id="rId22" display="https://bowling.lexerbowling.com/bowlingdelapraille/solitairegeneve2025-2026/pl00D.htm" xr:uid="{719E53F5-4A34-42B2-9353-A9CB4F5E986C}"/>
    <hyperlink ref="AD29" r:id="rId23" display="https://bowling.lexerbowling.com/bowlingdelapraille/solitairegeneve2025-2026/pl017.htm" xr:uid="{0D5426C0-14D0-4511-A9DB-BB72AC3765D5}"/>
    <hyperlink ref="AD9" r:id="rId24" display="https://bowling.lexerbowling.com/bowlingdelapraille/solitairegeneve2025-2026/pl013.htm" xr:uid="{D0532E03-7748-4643-A0C2-88C0B9B81D88}"/>
    <hyperlink ref="AD8" r:id="rId25" display="https://bowling.lexerbowling.com/bowlingdelapraille/solitairegeneve2025-2026/pl020.htm" xr:uid="{D5D37E25-0AFC-4D25-A89A-4EF50F501D22}"/>
    <hyperlink ref="AD5" r:id="rId26" display="https://bowling.lexerbowling.com/bowlingdelapraille/solitairegeneve2025-2026/pl009.htm" xr:uid="{017421BC-70AB-4759-B4CD-AC574A1F489F}"/>
    <hyperlink ref="AD27" r:id="rId27" display="https://bowling.lexerbowling.com/bowlingdelapraille/solitairegeneve2025-2026/pl01E.htm" xr:uid="{93735C82-DA2E-45C5-B052-AA2EB176FDCE}"/>
    <hyperlink ref="AD28" r:id="rId28" display="https://bowling.lexerbowling.com/bowlingdelapraille/solitairegeneve2025-2026/pl00F.htm" xr:uid="{38079ADC-31B0-41B1-994F-DB4070B8590E}"/>
    <hyperlink ref="AD24" r:id="rId29" display="https://bowling.lexerbowling.com/bowlingdelapraille/solitairegeneve2025-2026/pl021.htm" xr:uid="{711B6DC8-DB08-4535-9D35-630D8F85F06E}"/>
    <hyperlink ref="AD17" r:id="rId30" display="https://bowling.lexerbowling.com/bowlingdelapraille/solitairegeneve2025-2026/pl00E.htm" xr:uid="{2805D071-95A4-460F-B692-C8BD98093430}"/>
    <hyperlink ref="AD34" r:id="rId31" display="https://bowling.lexerbowling.com/bowlingdelapraille/solitairegeneve2025-2026/pl025.htm" xr:uid="{61C71B6D-33D0-4761-91E0-4D5379B42BBE}"/>
    <hyperlink ref="AD32" r:id="rId32" display="https://bowling.lexerbowling.com/bowlingdelapraille/solitairegeneve2025-2026/pl014.htm" xr:uid="{5168AF59-FA86-46B7-B084-1C1C8251B2FE}"/>
    <hyperlink ref="AD38" r:id="rId33" display="https://bowling.lexerbowling.com/bowlingdelapraille/solitairegeneve2025-2026/pl006.htm" xr:uid="{AB42864C-32E1-4A59-944E-C2C81E57ABA0}"/>
    <hyperlink ref="AD19" r:id="rId34" display="https://bowling.lexerbowling.com/bowlingdelapraille/solitairegeneve2025-2026/pl010.htm" xr:uid="{75D041E2-4C88-4A7F-AE05-3A100B058BC2}"/>
    <hyperlink ref="AD30" r:id="rId35" display="https://bowling.lexerbowling.com/bowlingdelapraille/solitairegeneve2025-2026/pl026.htm" xr:uid="{0D5E6142-276F-4138-A390-5639A46BF288}"/>
    <hyperlink ref="AD23" r:id="rId36" display="https://bowling.lexerbowling.com/bowlingdelapraille/solitairegeneve2025-2026/pl024.htm" xr:uid="{49A28A69-36F7-49B0-908A-9B089B812D7F}"/>
    <hyperlink ref="AD13" r:id="rId37" display="https://bowling.lexerbowling.com/bowlingdelapraille/solitairegeneve2025-2026/pl01C.htm" xr:uid="{8E77C88D-B1F6-4E4F-B9BE-966DA7F57B0D}"/>
    <hyperlink ref="AD36" r:id="rId38" display="https://bowling.lexerbowling.com/bowlingdelapraille/solitairegeneve2025-2026/pl027.htm" xr:uid="{9504759D-C2DF-479E-B443-1EB1E280AA1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39"/>
  <tableParts count="5">
    <tablePart r:id="rId40"/>
    <tablePart r:id="rId41"/>
    <tablePart r:id="rId42"/>
    <tablePart r:id="rId43"/>
    <tablePart r:id="rId4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55"/>
  <sheetViews>
    <sheetView zoomScaleNormal="100" workbookViewId="0">
      <selection activeCell="D33" sqref="D33"/>
    </sheetView>
  </sheetViews>
  <sheetFormatPr baseColWidth="10" defaultRowHeight="15" x14ac:dyDescent="0.25"/>
  <cols>
    <col min="1" max="1" width="6" style="4" customWidth="1"/>
    <col min="2" max="2" width="25" style="5" customWidth="1"/>
    <col min="3" max="3" width="11.7109375" style="4" customWidth="1"/>
    <col min="4" max="4" width="9.7109375" style="4" customWidth="1"/>
    <col min="5" max="5" width="9.7109375" style="11" customWidth="1"/>
    <col min="6" max="6" width="5.7109375" style="5" customWidth="1"/>
    <col min="7" max="7" width="6" style="4" customWidth="1"/>
    <col min="8" max="8" width="24.140625" style="5" customWidth="1"/>
    <col min="9" max="9" width="17.140625" style="4" customWidth="1"/>
    <col min="10" max="10" width="9.7109375" style="4" customWidth="1"/>
    <col min="11" max="11" width="9.7109375" style="11" customWidth="1"/>
    <col min="12" max="12" width="5.42578125" style="5" customWidth="1"/>
    <col min="13" max="13" width="6" style="4" customWidth="1"/>
    <col min="14" max="14" width="24.140625" style="5" customWidth="1"/>
    <col min="15" max="16" width="8.28515625" style="4" customWidth="1"/>
    <col min="17" max="17" width="8.28515625" style="11" customWidth="1"/>
    <col min="18" max="18" width="8.28515625" style="5" customWidth="1"/>
    <col min="19" max="19" width="5.28515625" style="5" customWidth="1"/>
    <col min="20" max="20" width="11.42578125" style="5" hidden="1" customWidth="1"/>
    <col min="21" max="21" width="24.7109375" style="5" hidden="1" customWidth="1"/>
    <col min="22" max="25" width="9.140625" style="5" hidden="1" customWidth="1"/>
    <col min="26" max="26" width="5.42578125" style="5" hidden="1" customWidth="1"/>
    <col min="27" max="27" width="6" style="4" customWidth="1"/>
    <col min="28" max="28" width="24.140625" style="5" customWidth="1"/>
    <col min="29" max="30" width="8.28515625" style="4" customWidth="1"/>
    <col min="31" max="31" width="8.28515625" style="11" customWidth="1"/>
    <col min="32" max="32" width="8.28515625" style="5" customWidth="1"/>
    <col min="33" max="33" width="5.42578125" style="5" customWidth="1"/>
    <col min="34" max="34" width="6" style="4" customWidth="1"/>
    <col min="35" max="35" width="24.85546875" style="5" customWidth="1"/>
    <col min="36" max="36" width="17.140625" style="4" customWidth="1"/>
    <col min="37" max="37" width="9.7109375" style="4" customWidth="1"/>
    <col min="38" max="38" width="9.7109375" style="11" customWidth="1"/>
    <col min="39" max="39" width="11.5703125" style="5"/>
  </cols>
  <sheetData>
    <row r="1" spans="1:38" x14ac:dyDescent="0.25">
      <c r="A1" s="47" t="s">
        <v>12</v>
      </c>
      <c r="B1" s="47"/>
      <c r="C1" s="47"/>
      <c r="D1" s="47"/>
      <c r="E1" s="47"/>
      <c r="G1" s="47" t="s">
        <v>12</v>
      </c>
      <c r="H1" s="47"/>
      <c r="I1" s="47"/>
      <c r="J1" s="47"/>
      <c r="K1" s="47"/>
      <c r="M1" s="47" t="s">
        <v>77</v>
      </c>
      <c r="N1" s="47"/>
      <c r="O1" s="47"/>
      <c r="P1" s="47"/>
      <c r="Q1" s="47"/>
      <c r="T1" s="47" t="s">
        <v>12</v>
      </c>
      <c r="U1" s="47"/>
      <c r="V1" s="47"/>
      <c r="W1" s="47"/>
      <c r="X1" s="47"/>
      <c r="AA1" s="47" t="s">
        <v>77</v>
      </c>
      <c r="AB1" s="47"/>
      <c r="AC1" s="47"/>
      <c r="AD1" s="47"/>
      <c r="AE1" s="47"/>
      <c r="AH1" s="47" t="s">
        <v>77</v>
      </c>
      <c r="AI1" s="47"/>
      <c r="AJ1" s="47"/>
      <c r="AK1" s="47"/>
      <c r="AL1" s="47"/>
    </row>
    <row r="2" spans="1:38" x14ac:dyDescent="0.25">
      <c r="A2" s="48" t="s">
        <v>72</v>
      </c>
      <c r="B2" s="48"/>
      <c r="C2" s="48"/>
      <c r="D2" s="48"/>
      <c r="E2" s="48"/>
      <c r="G2" s="48" t="s">
        <v>75</v>
      </c>
      <c r="H2" s="48"/>
      <c r="I2" s="48"/>
      <c r="J2" s="48"/>
      <c r="K2" s="48"/>
      <c r="M2" s="48" t="s">
        <v>76</v>
      </c>
      <c r="N2" s="48"/>
      <c r="O2" s="48"/>
      <c r="P2" s="48"/>
      <c r="Q2" s="48"/>
      <c r="T2" s="48" t="s">
        <v>14</v>
      </c>
      <c r="U2" s="48"/>
      <c r="V2" s="48"/>
      <c r="W2" s="48"/>
      <c r="X2" s="48"/>
      <c r="AA2" s="48" t="s">
        <v>76</v>
      </c>
      <c r="AB2" s="48"/>
      <c r="AC2" s="48"/>
      <c r="AD2" s="48"/>
      <c r="AE2" s="48"/>
      <c r="AH2" s="48" t="s">
        <v>15</v>
      </c>
      <c r="AI2" s="48"/>
      <c r="AJ2" s="48"/>
      <c r="AK2" s="48"/>
      <c r="AL2" s="48"/>
    </row>
    <row r="3" spans="1:38" x14ac:dyDescent="0.25">
      <c r="T3" s="4"/>
      <c r="V3" s="4"/>
      <c r="W3" s="4"/>
      <c r="X3" s="11"/>
    </row>
    <row r="4" spans="1:38" ht="15.75" thickBot="1" x14ac:dyDescent="0.3">
      <c r="A4" s="2" t="s">
        <v>0</v>
      </c>
      <c r="B4" s="3" t="s">
        <v>1</v>
      </c>
      <c r="C4" s="2" t="s">
        <v>3</v>
      </c>
      <c r="D4" s="2" t="s">
        <v>2</v>
      </c>
      <c r="E4" s="2" t="s">
        <v>4</v>
      </c>
      <c r="F4" s="4"/>
      <c r="G4" s="2" t="s">
        <v>0</v>
      </c>
      <c r="H4" s="3" t="s">
        <v>1</v>
      </c>
      <c r="I4" s="2" t="s">
        <v>3</v>
      </c>
      <c r="J4" s="2" t="s">
        <v>2</v>
      </c>
      <c r="K4" s="2" t="s">
        <v>4</v>
      </c>
      <c r="L4" s="4"/>
      <c r="M4" s="2" t="s">
        <v>0</v>
      </c>
      <c r="N4" s="3" t="s">
        <v>1</v>
      </c>
      <c r="O4" s="2" t="s">
        <v>3</v>
      </c>
      <c r="P4" s="2" t="s">
        <v>2</v>
      </c>
      <c r="Q4" s="2" t="s">
        <v>4</v>
      </c>
      <c r="R4" s="4" t="s">
        <v>10</v>
      </c>
      <c r="S4" s="4"/>
      <c r="T4" s="2" t="s">
        <v>0</v>
      </c>
      <c r="U4" s="3" t="s">
        <v>1</v>
      </c>
      <c r="V4" s="2" t="s">
        <v>3</v>
      </c>
      <c r="W4" s="2" t="s">
        <v>2</v>
      </c>
      <c r="X4" s="2" t="s">
        <v>4</v>
      </c>
      <c r="Y4" s="4" t="s">
        <v>10</v>
      </c>
      <c r="Z4" s="4"/>
      <c r="AA4" s="2" t="s">
        <v>0</v>
      </c>
      <c r="AB4" s="3" t="s">
        <v>1</v>
      </c>
      <c r="AC4" s="2" t="s">
        <v>3</v>
      </c>
      <c r="AD4" s="2" t="s">
        <v>2</v>
      </c>
      <c r="AE4" s="2" t="s">
        <v>4</v>
      </c>
      <c r="AF4" s="4" t="s">
        <v>10</v>
      </c>
      <c r="AG4" s="4"/>
      <c r="AH4" s="2" t="s">
        <v>0</v>
      </c>
      <c r="AI4" s="3" t="s">
        <v>1</v>
      </c>
      <c r="AJ4" s="2" t="s">
        <v>3</v>
      </c>
      <c r="AK4" s="2" t="s">
        <v>2</v>
      </c>
      <c r="AL4" s="4" t="s">
        <v>11</v>
      </c>
    </row>
    <row r="5" spans="1:38" ht="15.75" thickBot="1" x14ac:dyDescent="0.3">
      <c r="A5" s="2">
        <v>1</v>
      </c>
      <c r="B5" s="13" t="s">
        <v>17</v>
      </c>
      <c r="C5" s="50">
        <v>978</v>
      </c>
      <c r="D5" s="50">
        <v>6</v>
      </c>
      <c r="E5" s="50" t="s">
        <v>67</v>
      </c>
      <c r="F5" s="22"/>
      <c r="G5" s="2">
        <v>1</v>
      </c>
      <c r="H5" s="13"/>
      <c r="I5" s="12"/>
      <c r="J5" s="12"/>
      <c r="K5" s="23"/>
      <c r="L5" s="22"/>
      <c r="M5" s="2">
        <v>1</v>
      </c>
      <c r="N5" s="13"/>
      <c r="O5" s="12"/>
      <c r="P5" s="12"/>
      <c r="Q5" s="23"/>
      <c r="R5" s="12"/>
      <c r="S5" s="22"/>
      <c r="T5" s="2">
        <v>1</v>
      </c>
      <c r="U5" s="13"/>
      <c r="V5" s="12">
        <f>SUM(Tableau5735111622[[#This Row],[QA]]-Tableau5724101521[[#This Row],[QA]]-Tableau5739[[#This Row],[QA]])</f>
        <v>6134</v>
      </c>
      <c r="W5" s="12">
        <f>SUM(Tableau5735111622[[#This Row],[Parties]]-Tableau5724101521[[#This Row],[Parties]]-Tableau5739[[#This Row],[Parties]])</f>
        <v>48</v>
      </c>
      <c r="X5" s="23">
        <f>SUM(V5/W5)</f>
        <v>127.79166666666667</v>
      </c>
      <c r="Y5" s="12"/>
      <c r="Z5" s="22"/>
      <c r="AA5" s="2">
        <v>1</v>
      </c>
      <c r="AB5" s="13"/>
      <c r="AC5" s="12"/>
      <c r="AD5" s="12"/>
      <c r="AE5" s="23"/>
      <c r="AF5" s="12"/>
      <c r="AG5" s="22"/>
      <c r="AH5" s="2">
        <v>1</v>
      </c>
      <c r="AI5" s="13" t="s">
        <v>31</v>
      </c>
      <c r="AJ5" s="12">
        <v>6134</v>
      </c>
      <c r="AK5" s="12">
        <v>48</v>
      </c>
      <c r="AL5" s="12">
        <v>127.79</v>
      </c>
    </row>
    <row r="6" spans="1:38" ht="15.75" thickBot="1" x14ac:dyDescent="0.3">
      <c r="A6" s="26">
        <v>2</v>
      </c>
      <c r="B6" s="13" t="s">
        <v>23</v>
      </c>
      <c r="C6" s="50">
        <v>1153</v>
      </c>
      <c r="D6" s="50">
        <v>6</v>
      </c>
      <c r="E6" s="50" t="s">
        <v>57</v>
      </c>
      <c r="F6" s="12"/>
      <c r="G6" s="12">
        <v>2</v>
      </c>
      <c r="H6" s="13"/>
      <c r="I6" s="12"/>
      <c r="J6" s="12"/>
      <c r="K6" s="23"/>
      <c r="L6" s="12"/>
      <c r="M6" s="12">
        <v>2</v>
      </c>
      <c r="N6" s="13"/>
      <c r="O6" s="12"/>
      <c r="P6" s="12"/>
      <c r="Q6" s="23"/>
      <c r="R6" s="12"/>
      <c r="S6" s="12"/>
      <c r="T6" s="12">
        <v>2</v>
      </c>
      <c r="U6" s="13"/>
      <c r="V6" s="12">
        <f>SUM(Tableau5735111622[[#This Row],[QA]]-Tableau5724101521[[#This Row],[QA]]-Tableau5739[[#This Row],[QA]])</f>
        <v>10536</v>
      </c>
      <c r="W6" s="12">
        <f>SUM(Tableau5735111622[[#This Row],[Parties]]-Tableau5724101521[[#This Row],[Parties]]-Tableau5739[[#This Row],[Parties]])</f>
        <v>66</v>
      </c>
      <c r="X6" s="23">
        <f t="shared" ref="X6:X45" si="0">SUM(V6/W6)</f>
        <v>159.63636363636363</v>
      </c>
      <c r="Y6" s="12"/>
      <c r="Z6" s="12"/>
      <c r="AA6" s="12">
        <v>2</v>
      </c>
      <c r="AB6" s="13"/>
      <c r="AC6" s="12"/>
      <c r="AD6" s="12"/>
      <c r="AE6" s="23"/>
      <c r="AF6" s="12"/>
      <c r="AG6" s="12"/>
      <c r="AH6" s="12">
        <v>2</v>
      </c>
      <c r="AI6" s="13" t="s">
        <v>27</v>
      </c>
      <c r="AJ6" s="12">
        <v>10536</v>
      </c>
      <c r="AK6" s="12">
        <v>66</v>
      </c>
      <c r="AL6" s="12">
        <v>159.63999999999999</v>
      </c>
    </row>
    <row r="7" spans="1:38" ht="15.75" thickBot="1" x14ac:dyDescent="0.3">
      <c r="A7" s="2">
        <v>3</v>
      </c>
      <c r="B7" s="13" t="s">
        <v>26</v>
      </c>
      <c r="C7" s="50">
        <v>1090</v>
      </c>
      <c r="D7" s="50">
        <v>6</v>
      </c>
      <c r="E7" s="50" t="s">
        <v>60</v>
      </c>
      <c r="F7" s="22"/>
      <c r="G7" s="2">
        <v>3</v>
      </c>
      <c r="H7" s="13"/>
      <c r="I7" s="12"/>
      <c r="J7" s="12"/>
      <c r="K7" s="23"/>
      <c r="L7" s="22"/>
      <c r="M7" s="2">
        <v>3</v>
      </c>
      <c r="N7" s="13"/>
      <c r="O7" s="12"/>
      <c r="P7" s="12"/>
      <c r="Q7" s="23"/>
      <c r="R7" s="12"/>
      <c r="S7" s="22"/>
      <c r="T7" s="2">
        <v>3</v>
      </c>
      <c r="U7" s="13"/>
      <c r="V7" s="12">
        <f>SUM(Tableau5735111622[[#This Row],[QA]]-Tableau5724101521[[#This Row],[QA]]-Tableau5739[[#This Row],[QA]])</f>
        <v>12805</v>
      </c>
      <c r="W7" s="12">
        <f>SUM(Tableau5735111622[[#This Row],[Parties]]-Tableau5724101521[[#This Row],[Parties]]-Tableau5739[[#This Row],[Parties]])</f>
        <v>72</v>
      </c>
      <c r="X7" s="23">
        <f t="shared" si="0"/>
        <v>177.84722222222223</v>
      </c>
      <c r="Y7" s="12"/>
      <c r="Z7" s="22"/>
      <c r="AA7" s="2">
        <v>3</v>
      </c>
      <c r="AB7" s="13"/>
      <c r="AC7" s="12"/>
      <c r="AD7" s="12"/>
      <c r="AE7" s="23"/>
      <c r="AF7" s="12"/>
      <c r="AG7" s="22"/>
      <c r="AH7" s="2">
        <v>3</v>
      </c>
      <c r="AI7" s="13" t="s">
        <v>30</v>
      </c>
      <c r="AJ7" s="12">
        <v>12805</v>
      </c>
      <c r="AK7" s="12">
        <v>72</v>
      </c>
      <c r="AL7" s="12">
        <v>177.85</v>
      </c>
    </row>
    <row r="8" spans="1:38" ht="15.75" thickBot="1" x14ac:dyDescent="0.3">
      <c r="A8" s="26">
        <v>4</v>
      </c>
      <c r="B8" s="13" t="s">
        <v>33</v>
      </c>
      <c r="C8" s="50">
        <v>841</v>
      </c>
      <c r="D8" s="50">
        <v>6</v>
      </c>
      <c r="E8" s="50" t="s">
        <v>68</v>
      </c>
      <c r="F8" s="12"/>
      <c r="G8" s="12">
        <v>4</v>
      </c>
      <c r="H8" s="13"/>
      <c r="I8" s="12"/>
      <c r="J8" s="12"/>
      <c r="K8" s="23"/>
      <c r="L8" s="12"/>
      <c r="M8" s="12">
        <v>4</v>
      </c>
      <c r="N8" s="13"/>
      <c r="O8" s="12"/>
      <c r="P8" s="12"/>
      <c r="Q8" s="23"/>
      <c r="R8" s="21"/>
      <c r="S8" s="21"/>
      <c r="T8" s="12">
        <v>4</v>
      </c>
      <c r="U8" s="13"/>
      <c r="V8" s="12">
        <f>SUM(Tableau5735111622[[#This Row],[QA]]-Tableau5724101521[[#This Row],[QA]]-Tableau5739[[#This Row],[QA]])</f>
        <v>4778</v>
      </c>
      <c r="W8" s="12">
        <f>SUM(Tableau5735111622[[#This Row],[Parties]]-Tableau5724101521[[#This Row],[Parties]]-Tableau5739[[#This Row],[Parties]])</f>
        <v>36</v>
      </c>
      <c r="X8" s="23">
        <f t="shared" si="0"/>
        <v>132.72222222222223</v>
      </c>
      <c r="Y8" s="21"/>
      <c r="Z8" s="12"/>
      <c r="AA8" s="12">
        <v>4</v>
      </c>
      <c r="AB8" s="13"/>
      <c r="AC8" s="12"/>
      <c r="AD8" s="12"/>
      <c r="AE8" s="23"/>
      <c r="AF8" s="21"/>
      <c r="AG8" s="12"/>
      <c r="AH8" s="12">
        <v>4</v>
      </c>
      <c r="AI8" s="13" t="s">
        <v>47</v>
      </c>
      <c r="AJ8" s="12">
        <v>4778</v>
      </c>
      <c r="AK8" s="12">
        <v>36</v>
      </c>
      <c r="AL8" s="12">
        <v>132.72</v>
      </c>
    </row>
    <row r="9" spans="1:38" ht="15.75" thickBot="1" x14ac:dyDescent="0.3">
      <c r="A9" s="2">
        <v>5</v>
      </c>
      <c r="B9" s="13" t="s">
        <v>20</v>
      </c>
      <c r="C9" s="50">
        <v>979</v>
      </c>
      <c r="D9" s="50">
        <v>6</v>
      </c>
      <c r="E9" s="50" t="s">
        <v>69</v>
      </c>
      <c r="F9" s="22"/>
      <c r="G9" s="2">
        <v>5</v>
      </c>
      <c r="H9" s="13"/>
      <c r="I9" s="12"/>
      <c r="J9" s="12"/>
      <c r="K9" s="23"/>
      <c r="L9" s="22"/>
      <c r="M9" s="2">
        <v>5</v>
      </c>
      <c r="N9" s="13"/>
      <c r="O9" s="12"/>
      <c r="P9" s="12"/>
      <c r="Q9" s="23"/>
      <c r="R9" s="12"/>
      <c r="S9" s="22"/>
      <c r="T9" s="2">
        <v>5</v>
      </c>
      <c r="U9" s="13"/>
      <c r="V9" s="12">
        <f>SUM(Tableau5735111622[[#This Row],[QA]]-Tableau5724101521[[#This Row],[QA]]-Tableau5739[[#This Row],[QA]])</f>
        <v>5537</v>
      </c>
      <c r="W9" s="12">
        <f>SUM(Tableau5735111622[[#This Row],[Parties]]-Tableau5724101521[[#This Row],[Parties]]-Tableau5739[[#This Row],[Parties]])</f>
        <v>42</v>
      </c>
      <c r="X9" s="23">
        <f t="shared" si="0"/>
        <v>131.83333333333334</v>
      </c>
      <c r="Y9" s="12"/>
      <c r="Z9" s="22"/>
      <c r="AA9" s="2">
        <v>5</v>
      </c>
      <c r="AB9" s="13"/>
      <c r="AC9" s="12"/>
      <c r="AD9" s="12"/>
      <c r="AE9" s="23"/>
      <c r="AF9" s="12"/>
      <c r="AG9" s="22"/>
      <c r="AH9" s="2">
        <v>5</v>
      </c>
      <c r="AI9" s="13" t="s">
        <v>42</v>
      </c>
      <c r="AJ9" s="12">
        <v>5537</v>
      </c>
      <c r="AK9" s="12">
        <v>42</v>
      </c>
      <c r="AL9" s="12">
        <v>131.83000000000001</v>
      </c>
    </row>
    <row r="10" spans="1:38" ht="15.75" thickBot="1" x14ac:dyDescent="0.3">
      <c r="A10" s="26">
        <v>6</v>
      </c>
      <c r="B10" s="13" t="s">
        <v>28</v>
      </c>
      <c r="C10" s="50">
        <v>757</v>
      </c>
      <c r="D10" s="50">
        <v>6</v>
      </c>
      <c r="E10" s="50" t="s">
        <v>71</v>
      </c>
      <c r="F10" s="12"/>
      <c r="G10" s="12">
        <v>6</v>
      </c>
      <c r="H10" s="13"/>
      <c r="I10" s="12"/>
      <c r="J10" s="12"/>
      <c r="K10" s="23"/>
      <c r="L10" s="12"/>
      <c r="M10" s="12">
        <v>6</v>
      </c>
      <c r="N10" s="13"/>
      <c r="O10" s="12"/>
      <c r="P10" s="12"/>
      <c r="Q10" s="23"/>
      <c r="R10" s="12"/>
      <c r="S10" s="12"/>
      <c r="T10" s="12">
        <v>6</v>
      </c>
      <c r="U10" s="13"/>
      <c r="V10" s="12">
        <f>SUM(Tableau5735111622[[#This Row],[QA]]-Tableau5724101521[[#This Row],[QA]]-Tableau5739[[#This Row],[QA]])</f>
        <v>13771</v>
      </c>
      <c r="W10" s="12">
        <f>SUM(Tableau5735111622[[#This Row],[Parties]]-Tableau5724101521[[#This Row],[Parties]]-Tableau5739[[#This Row],[Parties]])</f>
        <v>72</v>
      </c>
      <c r="X10" s="23">
        <f t="shared" si="0"/>
        <v>191.26388888888889</v>
      </c>
      <c r="Y10" s="12"/>
      <c r="Z10" s="12"/>
      <c r="AA10" s="12">
        <v>6</v>
      </c>
      <c r="AB10" s="13"/>
      <c r="AC10" s="12"/>
      <c r="AD10" s="12"/>
      <c r="AE10" s="23"/>
      <c r="AF10" s="12"/>
      <c r="AG10" s="12"/>
      <c r="AH10" s="12">
        <v>6</v>
      </c>
      <c r="AI10" s="13" t="s">
        <v>19</v>
      </c>
      <c r="AJ10" s="12">
        <v>13771</v>
      </c>
      <c r="AK10" s="12">
        <v>72</v>
      </c>
      <c r="AL10" s="12">
        <v>191.26</v>
      </c>
    </row>
    <row r="11" spans="1:38" ht="15.75" thickBot="1" x14ac:dyDescent="0.3">
      <c r="A11" s="2">
        <v>7</v>
      </c>
      <c r="B11" s="13" t="s">
        <v>35</v>
      </c>
      <c r="C11" s="50">
        <v>1072</v>
      </c>
      <c r="D11" s="50">
        <v>6</v>
      </c>
      <c r="E11" s="50" t="s">
        <v>59</v>
      </c>
      <c r="F11" s="22"/>
      <c r="G11" s="2">
        <v>7</v>
      </c>
      <c r="H11" s="13"/>
      <c r="I11" s="12"/>
      <c r="J11" s="12"/>
      <c r="K11" s="23"/>
      <c r="L11" s="22"/>
      <c r="M11" s="2">
        <v>7</v>
      </c>
      <c r="N11" s="13"/>
      <c r="O11" s="12"/>
      <c r="P11" s="12"/>
      <c r="Q11" s="23"/>
      <c r="R11" s="12"/>
      <c r="S11" s="22"/>
      <c r="T11" s="2">
        <v>7</v>
      </c>
      <c r="U11" s="13"/>
      <c r="V11" s="12">
        <f>SUM(Tableau5735111622[[#This Row],[QA]]-Tableau5724101521[[#This Row],[QA]]-Tableau5739[[#This Row],[QA]])</f>
        <v>9423</v>
      </c>
      <c r="W11" s="12">
        <f>SUM(Tableau5735111622[[#This Row],[Parties]]-Tableau5724101521[[#This Row],[Parties]]-Tableau5739[[#This Row],[Parties]])</f>
        <v>54</v>
      </c>
      <c r="X11" s="23">
        <f t="shared" si="0"/>
        <v>174.5</v>
      </c>
      <c r="Y11" s="12"/>
      <c r="Z11" s="22"/>
      <c r="AA11" s="2">
        <v>7</v>
      </c>
      <c r="AB11" s="13"/>
      <c r="AC11" s="12"/>
      <c r="AD11" s="12"/>
      <c r="AE11" s="23"/>
      <c r="AF11" s="12"/>
      <c r="AG11" s="22"/>
      <c r="AH11" s="2">
        <v>7</v>
      </c>
      <c r="AI11" s="13" t="s">
        <v>37</v>
      </c>
      <c r="AJ11" s="12">
        <v>9423</v>
      </c>
      <c r="AK11" s="12">
        <v>54</v>
      </c>
      <c r="AL11" s="12">
        <v>174.5</v>
      </c>
    </row>
    <row r="12" spans="1:38" ht="15.75" thickBot="1" x14ac:dyDescent="0.3">
      <c r="A12" s="26">
        <v>8</v>
      </c>
      <c r="B12" s="13" t="s">
        <v>21</v>
      </c>
      <c r="C12" s="50">
        <v>1035</v>
      </c>
      <c r="D12" s="50">
        <v>6</v>
      </c>
      <c r="E12" s="50" t="s">
        <v>61</v>
      </c>
      <c r="F12" s="12"/>
      <c r="G12" s="12">
        <v>8</v>
      </c>
      <c r="H12" s="13"/>
      <c r="I12" s="12"/>
      <c r="J12" s="12"/>
      <c r="K12" s="23"/>
      <c r="L12" s="12"/>
      <c r="M12" s="12">
        <v>8</v>
      </c>
      <c r="N12" s="13"/>
      <c r="O12" s="12"/>
      <c r="P12" s="12"/>
      <c r="Q12" s="23"/>
      <c r="R12" s="12"/>
      <c r="S12" s="12"/>
      <c r="T12" s="12">
        <v>8</v>
      </c>
      <c r="U12" s="13"/>
      <c r="V12" s="12">
        <f>SUM(Tableau5735111622[[#This Row],[QA]]-Tableau5724101521[[#This Row],[QA]]-Tableau5739[[#This Row],[QA]])</f>
        <v>12448</v>
      </c>
      <c r="W12" s="12">
        <f>SUM(Tableau5735111622[[#This Row],[Parties]]-Tableau5724101521[[#This Row],[Parties]]-Tableau5739[[#This Row],[Parties]])</f>
        <v>72</v>
      </c>
      <c r="X12" s="23">
        <f t="shared" si="0"/>
        <v>172.88888888888889</v>
      </c>
      <c r="Y12" s="12"/>
      <c r="Z12" s="12"/>
      <c r="AA12" s="12">
        <v>8</v>
      </c>
      <c r="AB12" s="13"/>
      <c r="AC12" s="12"/>
      <c r="AD12" s="12"/>
      <c r="AE12" s="23"/>
      <c r="AF12" s="12"/>
      <c r="AG12" s="12"/>
      <c r="AH12" s="12">
        <v>8</v>
      </c>
      <c r="AI12" s="13" t="s">
        <v>17</v>
      </c>
      <c r="AJ12" s="12">
        <v>12448</v>
      </c>
      <c r="AK12" s="12">
        <v>72</v>
      </c>
      <c r="AL12" s="12">
        <v>172.89</v>
      </c>
    </row>
    <row r="13" spans="1:38" ht="15.75" thickBot="1" x14ac:dyDescent="0.3">
      <c r="A13" s="2">
        <v>9</v>
      </c>
      <c r="B13" s="13" t="s">
        <v>22</v>
      </c>
      <c r="C13" s="50">
        <v>906</v>
      </c>
      <c r="D13" s="50">
        <v>6</v>
      </c>
      <c r="E13" s="50" t="s">
        <v>66</v>
      </c>
      <c r="F13" s="22"/>
      <c r="G13" s="2">
        <v>9</v>
      </c>
      <c r="H13" s="13"/>
      <c r="I13" s="12"/>
      <c r="J13" s="12"/>
      <c r="K13" s="23"/>
      <c r="L13" s="22"/>
      <c r="M13" s="2">
        <v>9</v>
      </c>
      <c r="N13" s="13"/>
      <c r="O13" s="12"/>
      <c r="P13" s="12"/>
      <c r="Q13" s="23"/>
      <c r="R13" s="12"/>
      <c r="S13" s="22"/>
      <c r="T13" s="2">
        <v>9</v>
      </c>
      <c r="U13" s="13"/>
      <c r="V13" s="12">
        <f>SUM(Tableau5735111622[[#This Row],[QA]]-Tableau5724101521[[#This Row],[QA]]-Tableau5739[[#This Row],[QA]])</f>
        <v>922</v>
      </c>
      <c r="W13" s="12">
        <f>SUM(Tableau5735111622[[#This Row],[Parties]]-Tableau5724101521[[#This Row],[Parties]]-Tableau5739[[#This Row],[Parties]])</f>
        <v>6</v>
      </c>
      <c r="X13" s="23">
        <f t="shared" si="0"/>
        <v>153.66666666666666</v>
      </c>
      <c r="Y13" s="12"/>
      <c r="Z13" s="22"/>
      <c r="AA13" s="2">
        <v>9</v>
      </c>
      <c r="AB13" s="13"/>
      <c r="AC13" s="12"/>
      <c r="AD13" s="12"/>
      <c r="AE13" s="23"/>
      <c r="AF13" s="12"/>
      <c r="AG13" s="22"/>
      <c r="AH13" s="2">
        <v>9</v>
      </c>
      <c r="AI13" s="13" t="s">
        <v>40</v>
      </c>
      <c r="AJ13" s="12">
        <v>922</v>
      </c>
      <c r="AK13" s="12">
        <v>6</v>
      </c>
      <c r="AL13" s="12">
        <v>153.66999999999999</v>
      </c>
    </row>
    <row r="14" spans="1:38" ht="15.75" thickBot="1" x14ac:dyDescent="0.3">
      <c r="A14" s="26">
        <v>10</v>
      </c>
      <c r="B14" s="13" t="s">
        <v>18</v>
      </c>
      <c r="C14" s="50">
        <v>1033</v>
      </c>
      <c r="D14" s="50">
        <v>6</v>
      </c>
      <c r="E14" s="50" t="s">
        <v>62</v>
      </c>
      <c r="F14" s="12"/>
      <c r="G14" s="12">
        <v>10</v>
      </c>
      <c r="H14" s="13"/>
      <c r="I14" s="12"/>
      <c r="J14" s="12"/>
      <c r="K14" s="23"/>
      <c r="L14" s="12"/>
      <c r="M14" s="12">
        <v>10</v>
      </c>
      <c r="N14" s="13"/>
      <c r="O14" s="12"/>
      <c r="P14" s="12"/>
      <c r="Q14" s="23"/>
      <c r="R14" s="12"/>
      <c r="S14" s="12"/>
      <c r="T14" s="12">
        <v>10</v>
      </c>
      <c r="U14" s="13"/>
      <c r="V14" s="12">
        <f>SUM(Tableau5735111622[[#This Row],[QA]]-Tableau5724101521[[#This Row],[QA]]-Tableau5739[[#This Row],[QA]])</f>
        <v>12833</v>
      </c>
      <c r="W14" s="12">
        <f>SUM(Tableau5735111622[[#This Row],[Parties]]-Tableau5724101521[[#This Row],[Parties]]-Tableau5739[[#This Row],[Parties]])</f>
        <v>72</v>
      </c>
      <c r="X14" s="23">
        <f t="shared" si="0"/>
        <v>178.23611111111111</v>
      </c>
      <c r="Y14" s="12"/>
      <c r="Z14" s="12"/>
      <c r="AA14" s="12">
        <v>10</v>
      </c>
      <c r="AB14" s="13"/>
      <c r="AC14" s="12"/>
      <c r="AD14" s="12"/>
      <c r="AE14" s="23"/>
      <c r="AF14" s="12"/>
      <c r="AG14" s="12"/>
      <c r="AH14" s="12">
        <v>10</v>
      </c>
      <c r="AI14" s="13" t="s">
        <v>16</v>
      </c>
      <c r="AJ14" s="12">
        <v>12833</v>
      </c>
      <c r="AK14" s="12">
        <v>72</v>
      </c>
      <c r="AL14" s="12">
        <v>178.24</v>
      </c>
    </row>
    <row r="15" spans="1:38" ht="15.75" thickBot="1" x14ac:dyDescent="0.3">
      <c r="A15" s="2">
        <v>11</v>
      </c>
      <c r="B15" s="13" t="s">
        <v>52</v>
      </c>
      <c r="C15" s="50">
        <v>767</v>
      </c>
      <c r="D15" s="50">
        <v>6</v>
      </c>
      <c r="E15" s="50" t="s">
        <v>70</v>
      </c>
      <c r="F15" s="22"/>
      <c r="G15" s="2">
        <v>11</v>
      </c>
      <c r="H15" s="13"/>
      <c r="I15" s="12"/>
      <c r="J15" s="12"/>
      <c r="K15" s="23"/>
      <c r="L15" s="22"/>
      <c r="M15" s="2">
        <v>11</v>
      </c>
      <c r="N15" s="13"/>
      <c r="O15" s="12"/>
      <c r="P15" s="12"/>
      <c r="Q15" s="23"/>
      <c r="R15" s="12"/>
      <c r="S15" s="22"/>
      <c r="T15" s="2">
        <v>11</v>
      </c>
      <c r="U15" s="13"/>
      <c r="V15" s="12">
        <f>SUM(Tableau5735111622[[#This Row],[QA]]-Tableau5724101521[[#This Row],[QA]]-Tableau5739[[#This Row],[QA]])</f>
        <v>10372</v>
      </c>
      <c r="W15" s="12">
        <f>SUM(Tableau5735111622[[#This Row],[Parties]]-Tableau5724101521[[#This Row],[Parties]]-Tableau5739[[#This Row],[Parties]])</f>
        <v>60</v>
      </c>
      <c r="X15" s="23">
        <f t="shared" si="0"/>
        <v>172.86666666666667</v>
      </c>
      <c r="Y15" s="12"/>
      <c r="Z15" s="22"/>
      <c r="AA15" s="2">
        <v>11</v>
      </c>
      <c r="AB15" s="13"/>
      <c r="AC15" s="12"/>
      <c r="AD15" s="12"/>
      <c r="AE15" s="23"/>
      <c r="AF15" s="12"/>
      <c r="AG15" s="22"/>
      <c r="AH15" s="2">
        <v>11</v>
      </c>
      <c r="AI15" s="13" t="s">
        <v>23</v>
      </c>
      <c r="AJ15" s="12">
        <v>10372</v>
      </c>
      <c r="AK15" s="12">
        <v>60</v>
      </c>
      <c r="AL15" s="12">
        <v>172.87</v>
      </c>
    </row>
    <row r="16" spans="1:38" ht="15.75" thickBot="1" x14ac:dyDescent="0.3">
      <c r="A16" s="26">
        <v>12</v>
      </c>
      <c r="B16" s="13" t="s">
        <v>25</v>
      </c>
      <c r="C16" s="50">
        <v>933</v>
      </c>
      <c r="D16" s="50">
        <v>6</v>
      </c>
      <c r="E16" s="50" t="s">
        <v>63</v>
      </c>
      <c r="F16" s="12"/>
      <c r="G16" s="12">
        <v>12</v>
      </c>
      <c r="H16" s="13"/>
      <c r="I16" s="12"/>
      <c r="J16" s="12"/>
      <c r="K16" s="23"/>
      <c r="L16" s="12"/>
      <c r="M16" s="12">
        <v>12</v>
      </c>
      <c r="N16" s="13"/>
      <c r="O16" s="12"/>
      <c r="P16" s="12"/>
      <c r="Q16" s="23"/>
      <c r="R16" s="12"/>
      <c r="S16" s="12"/>
      <c r="T16" s="12">
        <v>12</v>
      </c>
      <c r="U16" s="13"/>
      <c r="V16" s="12">
        <f>SUM(Tableau5735111622[[#This Row],[QA]]-Tableau5724101521[[#This Row],[QA]]-Tableau5739[[#This Row],[QA]])</f>
        <v>11385</v>
      </c>
      <c r="W16" s="12">
        <f>SUM(Tableau5735111622[[#This Row],[Parties]]-Tableau5724101521[[#This Row],[Parties]]-Tableau5739[[#This Row],[Parties]])</f>
        <v>66</v>
      </c>
      <c r="X16" s="23">
        <f t="shared" si="0"/>
        <v>172.5</v>
      </c>
      <c r="Y16" s="12"/>
      <c r="Z16" s="12"/>
      <c r="AA16" s="12">
        <v>12</v>
      </c>
      <c r="AB16" s="13"/>
      <c r="AC16" s="12"/>
      <c r="AD16" s="12"/>
      <c r="AE16" s="23"/>
      <c r="AF16" s="12"/>
      <c r="AG16" s="12"/>
      <c r="AH16" s="12">
        <v>12</v>
      </c>
      <c r="AI16" s="13" t="s">
        <v>26</v>
      </c>
      <c r="AJ16" s="12">
        <v>11385</v>
      </c>
      <c r="AK16" s="12">
        <v>66</v>
      </c>
      <c r="AL16" s="12">
        <v>172.5</v>
      </c>
    </row>
    <row r="17" spans="1:38" ht="15.75" thickBot="1" x14ac:dyDescent="0.3">
      <c r="A17" s="2">
        <v>13</v>
      </c>
      <c r="B17" s="13" t="s">
        <v>64</v>
      </c>
      <c r="C17" s="50">
        <v>907</v>
      </c>
      <c r="D17" s="50">
        <v>6</v>
      </c>
      <c r="E17" s="50" t="s">
        <v>65</v>
      </c>
      <c r="F17" s="22"/>
      <c r="G17" s="2">
        <v>13</v>
      </c>
      <c r="H17" s="13"/>
      <c r="I17" s="12"/>
      <c r="J17" s="12"/>
      <c r="K17" s="23"/>
      <c r="L17" s="22"/>
      <c r="M17" s="2">
        <v>13</v>
      </c>
      <c r="N17" s="13"/>
      <c r="O17" s="12"/>
      <c r="P17" s="12"/>
      <c r="Q17" s="23"/>
      <c r="R17" s="21"/>
      <c r="S17" s="25"/>
      <c r="T17" s="2">
        <v>13</v>
      </c>
      <c r="U17" s="13"/>
      <c r="V17" s="12">
        <f>SUM(Tableau5735111622[[#This Row],[QA]]-Tableau5724101521[[#This Row],[QA]]-Tableau5739[[#This Row],[QA]])</f>
        <v>2371</v>
      </c>
      <c r="W17" s="12">
        <f>SUM(Tableau5735111622[[#This Row],[Parties]]-Tableau5724101521[[#This Row],[Parties]]-Tableau5739[[#This Row],[Parties]])</f>
        <v>18</v>
      </c>
      <c r="X17" s="23">
        <f t="shared" si="0"/>
        <v>131.72222222222223</v>
      </c>
      <c r="Y17" s="21"/>
      <c r="Z17" s="22"/>
      <c r="AA17" s="2">
        <v>13</v>
      </c>
      <c r="AB17" s="13"/>
      <c r="AC17" s="12"/>
      <c r="AD17" s="12"/>
      <c r="AE17" s="23"/>
      <c r="AF17" s="21"/>
      <c r="AG17" s="22"/>
      <c r="AH17" s="2">
        <v>13</v>
      </c>
      <c r="AI17" s="13" t="s">
        <v>39</v>
      </c>
      <c r="AJ17" s="12">
        <v>2371</v>
      </c>
      <c r="AK17" s="12">
        <v>18</v>
      </c>
      <c r="AL17" s="12">
        <v>131.72</v>
      </c>
    </row>
    <row r="18" spans="1:38" ht="15.75" thickBot="1" x14ac:dyDescent="0.3">
      <c r="A18" s="26">
        <v>14</v>
      </c>
      <c r="B18" s="13" t="s">
        <v>38</v>
      </c>
      <c r="C18" s="50">
        <v>1140</v>
      </c>
      <c r="D18" s="50">
        <v>6</v>
      </c>
      <c r="E18" s="50" t="s">
        <v>58</v>
      </c>
      <c r="F18" s="12"/>
      <c r="G18" s="12">
        <v>14</v>
      </c>
      <c r="H18" s="13"/>
      <c r="I18" s="12"/>
      <c r="J18" s="12"/>
      <c r="K18" s="23"/>
      <c r="L18" s="12"/>
      <c r="M18" s="12">
        <v>14</v>
      </c>
      <c r="N18" s="13"/>
      <c r="O18" s="12"/>
      <c r="P18" s="12"/>
      <c r="Q18" s="23"/>
      <c r="R18" s="29"/>
      <c r="S18" s="29"/>
      <c r="T18" s="12">
        <v>14</v>
      </c>
      <c r="U18" s="13"/>
      <c r="V18" s="12">
        <f>SUM(Tableau5735111622[[#This Row],[QA]]-Tableau5724101521[[#This Row],[QA]]-Tableau5739[[#This Row],[QA]])</f>
        <v>9104</v>
      </c>
      <c r="W18" s="12">
        <f>SUM(Tableau5735111622[[#This Row],[Parties]]-Tableau5724101521[[#This Row],[Parties]]-Tableau5739[[#This Row],[Parties]])</f>
        <v>54</v>
      </c>
      <c r="X18" s="23">
        <f t="shared" si="0"/>
        <v>168.59259259259258</v>
      </c>
      <c r="Y18" s="29"/>
      <c r="Z18" s="12"/>
      <c r="AA18" s="12">
        <v>14</v>
      </c>
      <c r="AB18" s="13"/>
      <c r="AC18" s="12"/>
      <c r="AD18" s="12"/>
      <c r="AE18" s="23"/>
      <c r="AF18" s="29"/>
      <c r="AG18" s="12"/>
      <c r="AH18" s="12">
        <v>14</v>
      </c>
      <c r="AI18" s="13" t="s">
        <v>36</v>
      </c>
      <c r="AJ18" s="12">
        <v>9104</v>
      </c>
      <c r="AK18" s="12">
        <v>54</v>
      </c>
      <c r="AL18" s="12">
        <v>168.59</v>
      </c>
    </row>
    <row r="19" spans="1:38" ht="15.75" thickBot="1" x14ac:dyDescent="0.3">
      <c r="A19" s="2">
        <v>15</v>
      </c>
      <c r="B19" s="13"/>
      <c r="C19" s="12"/>
      <c r="D19" s="12"/>
      <c r="E19" s="12"/>
      <c r="F19" s="22"/>
      <c r="G19" s="2">
        <v>15</v>
      </c>
      <c r="H19" s="13"/>
      <c r="I19" s="12"/>
      <c r="J19" s="12"/>
      <c r="K19" s="23"/>
      <c r="L19" s="22"/>
      <c r="M19" s="2">
        <v>15</v>
      </c>
      <c r="N19" s="13"/>
      <c r="O19" s="12"/>
      <c r="P19" s="12"/>
      <c r="Q19" s="23"/>
      <c r="R19" s="12"/>
      <c r="S19" s="22"/>
      <c r="T19" s="2">
        <v>15</v>
      </c>
      <c r="U19" s="13"/>
      <c r="V19" s="12">
        <f>SUM(Tableau5735111622[[#This Row],[QA]]-Tableau5724101521[[#This Row],[QA]]-Tableau5739[[#This Row],[QA]])</f>
        <v>2390</v>
      </c>
      <c r="W19" s="12">
        <f>SUM(Tableau5735111622[[#This Row],[Parties]]-Tableau5724101521[[#This Row],[Parties]]-Tableau5739[[#This Row],[Parties]])</f>
        <v>18</v>
      </c>
      <c r="X19" s="23">
        <f t="shared" si="0"/>
        <v>132.77777777777777</v>
      </c>
      <c r="Y19" s="12"/>
      <c r="Z19" s="22"/>
      <c r="AA19" s="2">
        <v>15</v>
      </c>
      <c r="AB19" s="13"/>
      <c r="AC19" s="12"/>
      <c r="AD19" s="12"/>
      <c r="AE19" s="23"/>
      <c r="AF19" s="12"/>
      <c r="AG19" s="22"/>
      <c r="AH19" s="2">
        <v>15</v>
      </c>
      <c r="AI19" s="13" t="s">
        <v>33</v>
      </c>
      <c r="AJ19" s="12">
        <v>2390</v>
      </c>
      <c r="AK19" s="12">
        <v>18</v>
      </c>
      <c r="AL19" s="12">
        <v>132.78</v>
      </c>
    </row>
    <row r="20" spans="1:38" ht="15.75" thickBot="1" x14ac:dyDescent="0.3">
      <c r="A20" s="26">
        <v>16</v>
      </c>
      <c r="B20" s="13"/>
      <c r="C20" s="12"/>
      <c r="D20" s="12"/>
      <c r="E20" s="12"/>
      <c r="F20" s="12"/>
      <c r="G20" s="12">
        <v>16</v>
      </c>
      <c r="H20" s="13"/>
      <c r="I20" s="12"/>
      <c r="J20" s="12"/>
      <c r="K20" s="23"/>
      <c r="L20" s="12"/>
      <c r="M20" s="12">
        <v>16</v>
      </c>
      <c r="N20" s="13"/>
      <c r="O20" s="12"/>
      <c r="P20" s="12"/>
      <c r="Q20" s="23"/>
      <c r="R20" s="12"/>
      <c r="S20" s="12"/>
      <c r="T20" s="12">
        <v>16</v>
      </c>
      <c r="U20" s="13"/>
      <c r="V20" s="12">
        <f>SUM(Tableau5735111622[[#This Row],[QA]]-Tableau5724101521[[#This Row],[QA]]-Tableau5739[[#This Row],[QA]])</f>
        <v>12137</v>
      </c>
      <c r="W20" s="12">
        <f>SUM(Tableau5735111622[[#This Row],[Parties]]-Tableau5724101521[[#This Row],[Parties]]-Tableau5739[[#This Row],[Parties]])</f>
        <v>66</v>
      </c>
      <c r="X20" s="23">
        <f t="shared" si="0"/>
        <v>183.89393939393941</v>
      </c>
      <c r="Y20" s="12"/>
      <c r="Z20" s="12"/>
      <c r="AA20" s="12">
        <v>16</v>
      </c>
      <c r="AB20" s="13"/>
      <c r="AC20" s="12"/>
      <c r="AD20" s="12"/>
      <c r="AE20" s="23"/>
      <c r="AF20" s="12"/>
      <c r="AG20" s="12"/>
      <c r="AH20" s="12">
        <v>16</v>
      </c>
      <c r="AI20" s="13" t="s">
        <v>20</v>
      </c>
      <c r="AJ20" s="12">
        <v>12137</v>
      </c>
      <c r="AK20" s="12">
        <v>66</v>
      </c>
      <c r="AL20" s="12">
        <v>183.89</v>
      </c>
    </row>
    <row r="21" spans="1:38" ht="15.75" thickBot="1" x14ac:dyDescent="0.3">
      <c r="A21" s="2">
        <v>17</v>
      </c>
      <c r="B21" s="13"/>
      <c r="C21" s="12"/>
      <c r="D21" s="12"/>
      <c r="E21" s="12"/>
      <c r="F21" s="22"/>
      <c r="G21" s="2">
        <v>17</v>
      </c>
      <c r="H21" s="13"/>
      <c r="I21" s="12"/>
      <c r="J21" s="12"/>
      <c r="K21" s="23"/>
      <c r="L21" s="22"/>
      <c r="M21" s="2">
        <v>17</v>
      </c>
      <c r="N21" s="13"/>
      <c r="O21" s="12"/>
      <c r="P21" s="12"/>
      <c r="Q21" s="23"/>
      <c r="R21" s="29"/>
      <c r="S21" s="30"/>
      <c r="T21" s="2">
        <v>17</v>
      </c>
      <c r="U21" s="13"/>
      <c r="V21" s="12">
        <f>SUM(Tableau5735111622[[#This Row],[QA]]-Tableau5724101521[[#This Row],[QA]]-Tableau5739[[#This Row],[QA]])</f>
        <v>7336</v>
      </c>
      <c r="W21" s="12">
        <f>SUM(Tableau5735111622[[#This Row],[Parties]]-Tableau5724101521[[#This Row],[Parties]]-Tableau5739[[#This Row],[Parties]])</f>
        <v>48</v>
      </c>
      <c r="X21" s="23">
        <f t="shared" si="0"/>
        <v>152.83333333333334</v>
      </c>
      <c r="Y21" s="29"/>
      <c r="Z21" s="22"/>
      <c r="AA21" s="2">
        <v>17</v>
      </c>
      <c r="AB21" s="13"/>
      <c r="AC21" s="12"/>
      <c r="AD21" s="12"/>
      <c r="AE21" s="23"/>
      <c r="AF21" s="29"/>
      <c r="AG21" s="22"/>
      <c r="AH21" s="2">
        <v>17</v>
      </c>
      <c r="AI21" s="13" t="s">
        <v>32</v>
      </c>
      <c r="AJ21" s="12">
        <v>7336</v>
      </c>
      <c r="AK21" s="12">
        <v>48</v>
      </c>
      <c r="AL21" s="12">
        <v>152.83000000000001</v>
      </c>
    </row>
    <row r="22" spans="1:38" ht="15.75" thickBot="1" x14ac:dyDescent="0.3">
      <c r="A22" s="26">
        <v>18</v>
      </c>
      <c r="B22" s="13"/>
      <c r="C22" s="12"/>
      <c r="D22" s="12"/>
      <c r="E22" s="12"/>
      <c r="F22" s="12"/>
      <c r="G22" s="12">
        <v>18</v>
      </c>
      <c r="H22" s="13"/>
      <c r="I22" s="12"/>
      <c r="J22" s="12"/>
      <c r="K22" s="23"/>
      <c r="L22" s="12"/>
      <c r="M22" s="12">
        <v>18</v>
      </c>
      <c r="N22" s="13"/>
      <c r="O22" s="12"/>
      <c r="P22" s="12"/>
      <c r="Q22" s="23"/>
      <c r="R22" s="12"/>
      <c r="S22" s="12"/>
      <c r="T22" s="12">
        <v>18</v>
      </c>
      <c r="U22" s="13"/>
      <c r="V22" s="12">
        <f>SUM(Tableau5735111622[[#This Row],[QA]]-Tableau5724101521[[#This Row],[QA]]-Tableau5739[[#This Row],[QA]])</f>
        <v>4231</v>
      </c>
      <c r="W22" s="12">
        <f>SUM(Tableau5735111622[[#This Row],[Parties]]-Tableau5724101521[[#This Row],[Parties]]-Tableau5739[[#This Row],[Parties]])</f>
        <v>30</v>
      </c>
      <c r="X22" s="23">
        <f t="shared" si="0"/>
        <v>141.03333333333333</v>
      </c>
      <c r="Y22" s="12"/>
      <c r="Z22" s="12"/>
      <c r="AA22" s="12">
        <v>18</v>
      </c>
      <c r="AB22" s="13"/>
      <c r="AC22" s="12"/>
      <c r="AD22" s="12"/>
      <c r="AE22" s="23"/>
      <c r="AF22" s="12"/>
      <c r="AG22" s="12"/>
      <c r="AH22" s="12">
        <v>18</v>
      </c>
      <c r="AI22" s="13" t="s">
        <v>28</v>
      </c>
      <c r="AJ22" s="12">
        <v>4231</v>
      </c>
      <c r="AK22" s="12">
        <v>30</v>
      </c>
      <c r="AL22" s="12">
        <v>141.03</v>
      </c>
    </row>
    <row r="23" spans="1:38" ht="15.75" thickBot="1" x14ac:dyDescent="0.3">
      <c r="A23" s="2">
        <v>19</v>
      </c>
      <c r="B23" s="13"/>
      <c r="C23" s="12"/>
      <c r="D23" s="12"/>
      <c r="E23" s="12"/>
      <c r="F23" s="25"/>
      <c r="G23" s="2">
        <v>19</v>
      </c>
      <c r="H23" s="13"/>
      <c r="I23" s="12"/>
      <c r="J23" s="12"/>
      <c r="K23" s="23"/>
      <c r="L23" s="22"/>
      <c r="M23" s="2">
        <v>19</v>
      </c>
      <c r="N23" s="13"/>
      <c r="O23" s="12"/>
      <c r="P23" s="12"/>
      <c r="Q23" s="23"/>
      <c r="R23" s="12"/>
      <c r="S23" s="22"/>
      <c r="T23" s="2">
        <v>19</v>
      </c>
      <c r="U23" s="13"/>
      <c r="V23" s="12">
        <f>SUM(Tableau5735111622[[#This Row],[QA]]-Tableau5724101521[[#This Row],[QA]]-Tableau5739[[#This Row],[QA]])</f>
        <v>975</v>
      </c>
      <c r="W23" s="12">
        <f>SUM(Tableau5735111622[[#This Row],[Parties]]-Tableau5724101521[[#This Row],[Parties]]-Tableau5739[[#This Row],[Parties]])</f>
        <v>6</v>
      </c>
      <c r="X23" s="23">
        <f t="shared" si="0"/>
        <v>162.5</v>
      </c>
      <c r="Y23" s="12"/>
      <c r="Z23" s="22"/>
      <c r="AA23" s="2">
        <v>19</v>
      </c>
      <c r="AB23" s="13"/>
      <c r="AC23" s="12"/>
      <c r="AD23" s="12"/>
      <c r="AE23" s="23"/>
      <c r="AF23" s="12"/>
      <c r="AG23" s="22"/>
      <c r="AH23" s="2">
        <v>19</v>
      </c>
      <c r="AI23" s="13" t="s">
        <v>48</v>
      </c>
      <c r="AJ23" s="12">
        <v>975</v>
      </c>
      <c r="AK23" s="12">
        <v>6</v>
      </c>
      <c r="AL23" s="12">
        <v>162.5</v>
      </c>
    </row>
    <row r="24" spans="1:38" ht="15.75" thickBot="1" x14ac:dyDescent="0.3">
      <c r="A24" s="26">
        <v>20</v>
      </c>
      <c r="B24" s="13"/>
      <c r="C24" s="12"/>
      <c r="D24" s="12"/>
      <c r="E24" s="12"/>
      <c r="F24" s="12"/>
      <c r="G24" s="12">
        <v>20</v>
      </c>
      <c r="H24" s="13"/>
      <c r="I24" s="12"/>
      <c r="J24" s="12"/>
      <c r="K24" s="23"/>
      <c r="L24" s="12"/>
      <c r="M24" s="12">
        <v>20</v>
      </c>
      <c r="N24" s="13"/>
      <c r="O24" s="12"/>
      <c r="P24" s="12"/>
      <c r="Q24" s="23"/>
      <c r="R24" s="12"/>
      <c r="S24" s="12"/>
      <c r="T24" s="12">
        <v>20</v>
      </c>
      <c r="U24" s="13"/>
      <c r="V24" s="12">
        <f>SUM(Tableau5735111622[[#This Row],[QA]]-Tableau5724101521[[#This Row],[QA]]-Tableau5739[[#This Row],[QA]])</f>
        <v>1012</v>
      </c>
      <c r="W24" s="12">
        <f>SUM(Tableau5735111622[[#This Row],[Parties]]-Tableau5724101521[[#This Row],[Parties]]-Tableau5739[[#This Row],[Parties]])</f>
        <v>6</v>
      </c>
      <c r="X24" s="23">
        <f t="shared" si="0"/>
        <v>168.66666666666666</v>
      </c>
      <c r="Y24" s="12"/>
      <c r="Z24" s="12"/>
      <c r="AA24" s="12">
        <v>20</v>
      </c>
      <c r="AB24" s="13"/>
      <c r="AC24" s="12"/>
      <c r="AD24" s="12"/>
      <c r="AE24" s="23"/>
      <c r="AF24" s="12"/>
      <c r="AG24" s="12"/>
      <c r="AH24" s="12">
        <v>20</v>
      </c>
      <c r="AI24" s="13" t="s">
        <v>44</v>
      </c>
      <c r="AJ24" s="12">
        <v>1012</v>
      </c>
      <c r="AK24" s="12">
        <v>6</v>
      </c>
      <c r="AL24" s="12">
        <v>168.67</v>
      </c>
    </row>
    <row r="25" spans="1:38" ht="15.75" thickBot="1" x14ac:dyDescent="0.3">
      <c r="A25" s="2">
        <v>21</v>
      </c>
      <c r="B25" s="13"/>
      <c r="C25" s="12"/>
      <c r="D25" s="12"/>
      <c r="E25" s="12"/>
      <c r="F25" s="22"/>
      <c r="G25" s="2">
        <v>21</v>
      </c>
      <c r="H25" s="13"/>
      <c r="I25" s="12"/>
      <c r="J25" s="12"/>
      <c r="K25" s="23"/>
      <c r="L25" s="22"/>
      <c r="M25" s="2">
        <v>21</v>
      </c>
      <c r="N25" s="13"/>
      <c r="O25" s="12"/>
      <c r="P25" s="12"/>
      <c r="Q25" s="23"/>
      <c r="R25" s="12"/>
      <c r="S25" s="22"/>
      <c r="T25" s="2">
        <v>21</v>
      </c>
      <c r="U25" s="13"/>
      <c r="V25" s="12">
        <f>SUM(Tableau5735111622[[#This Row],[QA]]-Tableau5724101521[[#This Row],[QA]]-Tableau5739[[#This Row],[QA]])</f>
        <v>11166</v>
      </c>
      <c r="W25" s="12">
        <f>SUM(Tableau5735111622[[#This Row],[Parties]]-Tableau5724101521[[#This Row],[Parties]]-Tableau5739[[#This Row],[Parties]])</f>
        <v>66</v>
      </c>
      <c r="X25" s="23">
        <f t="shared" si="0"/>
        <v>169.18181818181819</v>
      </c>
      <c r="Y25" s="12"/>
      <c r="Z25" s="22"/>
      <c r="AA25" s="2">
        <v>21</v>
      </c>
      <c r="AB25" s="13"/>
      <c r="AC25" s="12"/>
      <c r="AD25" s="12"/>
      <c r="AE25" s="23"/>
      <c r="AF25" s="12"/>
      <c r="AG25" s="22"/>
      <c r="AH25" s="2">
        <v>21</v>
      </c>
      <c r="AI25" s="13" t="s">
        <v>35</v>
      </c>
      <c r="AJ25" s="12">
        <v>11166</v>
      </c>
      <c r="AK25" s="12">
        <v>66</v>
      </c>
      <c r="AL25" s="12">
        <v>169.18</v>
      </c>
    </row>
    <row r="26" spans="1:38" ht="15.75" thickBot="1" x14ac:dyDescent="0.3">
      <c r="A26" s="26">
        <v>22</v>
      </c>
      <c r="B26" s="13"/>
      <c r="C26" s="12"/>
      <c r="D26" s="12"/>
      <c r="E26" s="12"/>
      <c r="F26" s="12"/>
      <c r="G26" s="12">
        <v>22</v>
      </c>
      <c r="H26" s="13"/>
      <c r="I26" s="12"/>
      <c r="J26" s="12"/>
      <c r="K26" s="23"/>
      <c r="L26" s="12"/>
      <c r="M26" s="12">
        <v>22</v>
      </c>
      <c r="N26" s="13"/>
      <c r="O26" s="12"/>
      <c r="P26" s="12"/>
      <c r="Q26" s="23"/>
      <c r="R26" s="12"/>
      <c r="S26" s="12"/>
      <c r="T26" s="12">
        <v>22</v>
      </c>
      <c r="U26" s="13"/>
      <c r="V26" s="12">
        <f>SUM(Tableau5735111622[[#This Row],[QA]]-Tableau5724101521[[#This Row],[QA]]-Tableau5739[[#This Row],[QA]])</f>
        <v>7179</v>
      </c>
      <c r="W26" s="12">
        <f>SUM(Tableau5735111622[[#This Row],[Parties]]-Tableau5724101521[[#This Row],[Parties]]-Tableau5739[[#This Row],[Parties]])</f>
        <v>42</v>
      </c>
      <c r="X26" s="23">
        <f t="shared" si="0"/>
        <v>170.92857142857142</v>
      </c>
      <c r="Y26" s="12"/>
      <c r="Z26" s="12"/>
      <c r="AA26" s="12">
        <v>22</v>
      </c>
      <c r="AB26" s="13"/>
      <c r="AC26" s="12"/>
      <c r="AD26" s="12"/>
      <c r="AE26" s="23"/>
      <c r="AF26" s="12"/>
      <c r="AG26" s="12"/>
      <c r="AH26" s="12">
        <v>22</v>
      </c>
      <c r="AI26" s="13" t="s">
        <v>21</v>
      </c>
      <c r="AJ26" s="12">
        <v>7179</v>
      </c>
      <c r="AK26" s="12">
        <v>42</v>
      </c>
      <c r="AL26" s="12">
        <v>170.93</v>
      </c>
    </row>
    <row r="27" spans="1:38" ht="15.75" thickBot="1" x14ac:dyDescent="0.3">
      <c r="A27" s="2">
        <v>23</v>
      </c>
      <c r="B27" s="13"/>
      <c r="C27" s="12"/>
      <c r="D27" s="12"/>
      <c r="E27" s="12"/>
      <c r="F27" s="22"/>
      <c r="G27" s="2">
        <v>23</v>
      </c>
      <c r="H27" s="13"/>
      <c r="I27" s="12"/>
      <c r="J27" s="12"/>
      <c r="K27" s="23"/>
      <c r="L27" s="22"/>
      <c r="M27" s="2">
        <v>23</v>
      </c>
      <c r="N27" s="13"/>
      <c r="O27" s="12"/>
      <c r="P27" s="12"/>
      <c r="Q27" s="23"/>
      <c r="R27" s="12"/>
      <c r="S27" s="22"/>
      <c r="T27" s="2">
        <v>23</v>
      </c>
      <c r="U27" s="13"/>
      <c r="V27" s="12">
        <f>SUM(Tableau5735111622[[#This Row],[QA]]-Tableau5724101521[[#This Row],[QA]]-Tableau5739[[#This Row],[QA]])</f>
        <v>3350</v>
      </c>
      <c r="W27" s="12">
        <f>SUM(Tableau5735111622[[#This Row],[Parties]]-Tableau5724101521[[#This Row],[Parties]]-Tableau5739[[#This Row],[Parties]])</f>
        <v>24</v>
      </c>
      <c r="X27" s="23">
        <f t="shared" si="0"/>
        <v>139.58333333333334</v>
      </c>
      <c r="Y27" s="12"/>
      <c r="Z27" s="22"/>
      <c r="AA27" s="2">
        <v>23</v>
      </c>
      <c r="AB27" s="13"/>
      <c r="AC27" s="12"/>
      <c r="AD27" s="12"/>
      <c r="AE27" s="23"/>
      <c r="AF27" s="12"/>
      <c r="AG27" s="22"/>
      <c r="AH27" s="2">
        <v>23</v>
      </c>
      <c r="AI27" s="13" t="s">
        <v>43</v>
      </c>
      <c r="AJ27" s="12">
        <v>3350</v>
      </c>
      <c r="AK27" s="12">
        <v>24</v>
      </c>
      <c r="AL27" s="12">
        <v>139.58000000000001</v>
      </c>
    </row>
    <row r="28" spans="1:38" ht="15.75" thickBot="1" x14ac:dyDescent="0.3">
      <c r="A28" s="26">
        <v>24</v>
      </c>
      <c r="B28" s="13"/>
      <c r="C28" s="12"/>
      <c r="D28" s="12"/>
      <c r="E28" s="12"/>
      <c r="F28" s="12"/>
      <c r="G28" s="12">
        <v>24</v>
      </c>
      <c r="H28" s="13"/>
      <c r="I28" s="12"/>
      <c r="J28" s="12"/>
      <c r="K28" s="23"/>
      <c r="L28" s="12"/>
      <c r="M28" s="12">
        <v>24</v>
      </c>
      <c r="N28" s="13"/>
      <c r="O28" s="12"/>
      <c r="P28" s="12"/>
      <c r="Q28" s="23"/>
      <c r="R28" s="12"/>
      <c r="S28" s="12"/>
      <c r="T28" s="12">
        <v>24</v>
      </c>
      <c r="U28" s="13"/>
      <c r="V28" s="12">
        <f>SUM(Tableau5735111622[[#This Row],[QA]]-Tableau5724101521[[#This Row],[QA]]-Tableau5739[[#This Row],[QA]])</f>
        <v>2675</v>
      </c>
      <c r="W28" s="12">
        <f>SUM(Tableau5735111622[[#This Row],[Parties]]-Tableau5724101521[[#This Row],[Parties]]-Tableau5739[[#This Row],[Parties]])</f>
        <v>18</v>
      </c>
      <c r="X28" s="23">
        <f t="shared" si="0"/>
        <v>148.61111111111111</v>
      </c>
      <c r="Y28" s="12"/>
      <c r="Z28" s="12"/>
      <c r="AA28" s="12">
        <v>24</v>
      </c>
      <c r="AB28" s="13"/>
      <c r="AC28" s="12"/>
      <c r="AD28" s="12"/>
      <c r="AE28" s="23"/>
      <c r="AF28" s="12"/>
      <c r="AG28" s="12"/>
      <c r="AH28" s="12">
        <v>24</v>
      </c>
      <c r="AI28" s="13" t="s">
        <v>22</v>
      </c>
      <c r="AJ28" s="12">
        <v>2675</v>
      </c>
      <c r="AK28" s="12">
        <v>18</v>
      </c>
      <c r="AL28" s="12">
        <v>148.61000000000001</v>
      </c>
    </row>
    <row r="29" spans="1:38" ht="15.75" thickBot="1" x14ac:dyDescent="0.3">
      <c r="A29" s="2">
        <v>25</v>
      </c>
      <c r="B29" s="13"/>
      <c r="C29" s="12"/>
      <c r="D29" s="12"/>
      <c r="E29" s="12"/>
      <c r="F29" s="25"/>
      <c r="G29" s="2">
        <v>25</v>
      </c>
      <c r="H29" s="13"/>
      <c r="I29" s="12"/>
      <c r="J29" s="12"/>
      <c r="K29" s="23"/>
      <c r="L29" s="22"/>
      <c r="M29" s="2">
        <v>25</v>
      </c>
      <c r="N29" s="13"/>
      <c r="O29" s="12"/>
      <c r="P29" s="12"/>
      <c r="Q29" s="23"/>
      <c r="R29" s="12"/>
      <c r="S29" s="22"/>
      <c r="T29" s="2">
        <v>25</v>
      </c>
      <c r="U29" s="13"/>
      <c r="V29" s="12">
        <f>SUM(Tableau5735111622[[#This Row],[QA]]-Tableau5724101521[[#This Row],[QA]]-Tableau5739[[#This Row],[QA]])</f>
        <v>4075</v>
      </c>
      <c r="W29" s="12">
        <f>SUM(Tableau5735111622[[#This Row],[Parties]]-Tableau5724101521[[#This Row],[Parties]]-Tableau5739[[#This Row],[Parties]])</f>
        <v>24</v>
      </c>
      <c r="X29" s="23">
        <f t="shared" si="0"/>
        <v>169.79166666666666</v>
      </c>
      <c r="Y29" s="12"/>
      <c r="Z29" s="22"/>
      <c r="AA29" s="2">
        <v>25</v>
      </c>
      <c r="AB29" s="13"/>
      <c r="AC29" s="12"/>
      <c r="AD29" s="12"/>
      <c r="AE29" s="23"/>
      <c r="AF29" s="12"/>
      <c r="AG29" s="22"/>
      <c r="AH29" s="2">
        <v>25</v>
      </c>
      <c r="AI29" s="13" t="s">
        <v>18</v>
      </c>
      <c r="AJ29" s="12">
        <v>4075</v>
      </c>
      <c r="AK29" s="12">
        <v>24</v>
      </c>
      <c r="AL29" s="12">
        <v>169.79</v>
      </c>
    </row>
    <row r="30" spans="1:38" ht="15.75" thickBot="1" x14ac:dyDescent="0.3">
      <c r="A30" s="26">
        <v>26</v>
      </c>
      <c r="B30" s="13"/>
      <c r="C30" s="12"/>
      <c r="D30" s="12"/>
      <c r="E30" s="12"/>
      <c r="F30" s="12"/>
      <c r="G30" s="12">
        <v>26</v>
      </c>
      <c r="H30" s="13"/>
      <c r="I30" s="12"/>
      <c r="J30" s="12"/>
      <c r="K30" s="23"/>
      <c r="L30" s="12"/>
      <c r="M30" s="12">
        <v>26</v>
      </c>
      <c r="N30" s="13"/>
      <c r="O30" s="12"/>
      <c r="P30" s="12"/>
      <c r="Q30" s="23"/>
      <c r="R30" s="12"/>
      <c r="S30" s="12"/>
      <c r="T30" s="12">
        <v>26</v>
      </c>
      <c r="U30" s="13"/>
      <c r="V30" s="12">
        <f>SUM(Tableau5735111622[[#This Row],[QA]]-Tableau5724101521[[#This Row],[QA]]-Tableau5739[[#This Row],[QA]])</f>
        <v>1027</v>
      </c>
      <c r="W30" s="12">
        <f>SUM(Tableau5735111622[[#This Row],[Parties]]-Tableau5724101521[[#This Row],[Parties]]-Tableau5739[[#This Row],[Parties]])</f>
        <v>6</v>
      </c>
      <c r="X30" s="23">
        <f t="shared" si="0"/>
        <v>171.16666666666666</v>
      </c>
      <c r="Y30" s="12"/>
      <c r="Z30" s="12"/>
      <c r="AA30" s="12">
        <v>26</v>
      </c>
      <c r="AB30" s="13"/>
      <c r="AC30" s="12"/>
      <c r="AD30" s="12"/>
      <c r="AE30" s="23"/>
      <c r="AF30" s="12"/>
      <c r="AG30" s="12"/>
      <c r="AH30" s="12">
        <v>26</v>
      </c>
      <c r="AI30" s="13" t="s">
        <v>53</v>
      </c>
      <c r="AJ30" s="12">
        <v>1027</v>
      </c>
      <c r="AK30" s="12">
        <v>6</v>
      </c>
      <c r="AL30" s="12">
        <v>171.17</v>
      </c>
    </row>
    <row r="31" spans="1:38" ht="15.75" thickBot="1" x14ac:dyDescent="0.3">
      <c r="A31" s="2">
        <v>27</v>
      </c>
      <c r="B31" s="13"/>
      <c r="C31" s="12"/>
      <c r="D31" s="12"/>
      <c r="E31" s="12"/>
      <c r="F31" s="22"/>
      <c r="G31" s="2">
        <v>27</v>
      </c>
      <c r="H31" s="13"/>
      <c r="I31" s="12"/>
      <c r="J31" s="12"/>
      <c r="K31" s="23"/>
      <c r="L31" s="22"/>
      <c r="M31" s="2">
        <v>27</v>
      </c>
      <c r="N31" s="13"/>
      <c r="O31" s="12"/>
      <c r="P31" s="12"/>
      <c r="Q31" s="23"/>
      <c r="R31" s="12"/>
      <c r="S31" s="22"/>
      <c r="T31" s="2">
        <v>27</v>
      </c>
      <c r="U31" s="13"/>
      <c r="V31" s="12">
        <f>SUM(Tableau5735111622[[#This Row],[QA]]-Tableau5724101521[[#This Row],[QA]]-Tableau5739[[#This Row],[QA]])</f>
        <v>6157</v>
      </c>
      <c r="W31" s="12">
        <f>SUM(Tableau5735111622[[#This Row],[Parties]]-Tableau5724101521[[#This Row],[Parties]]-Tableau5739[[#This Row],[Parties]])</f>
        <v>36</v>
      </c>
      <c r="X31" s="23">
        <f t="shared" si="0"/>
        <v>171.02777777777777</v>
      </c>
      <c r="Y31" s="12"/>
      <c r="Z31" s="22"/>
      <c r="AA31" s="2">
        <v>27</v>
      </c>
      <c r="AB31" s="13"/>
      <c r="AC31" s="12"/>
      <c r="AD31" s="12"/>
      <c r="AE31" s="23"/>
      <c r="AF31" s="12"/>
      <c r="AG31" s="22"/>
      <c r="AH31" s="2">
        <v>27</v>
      </c>
      <c r="AI31" s="13" t="s">
        <v>49</v>
      </c>
      <c r="AJ31" s="12">
        <v>6157</v>
      </c>
      <c r="AK31" s="12">
        <v>36</v>
      </c>
      <c r="AL31" s="12">
        <v>171.03</v>
      </c>
    </row>
    <row r="32" spans="1:38" ht="30.75" thickBot="1" x14ac:dyDescent="0.3">
      <c r="A32" s="26">
        <v>28</v>
      </c>
      <c r="B32" s="13"/>
      <c r="C32" s="12"/>
      <c r="D32" s="12"/>
      <c r="E32" s="12"/>
      <c r="F32" s="12"/>
      <c r="G32" s="12">
        <v>28</v>
      </c>
      <c r="H32" s="13"/>
      <c r="I32" s="12"/>
      <c r="J32" s="12"/>
      <c r="K32" s="23"/>
      <c r="L32" s="12"/>
      <c r="M32" s="12">
        <v>28</v>
      </c>
      <c r="N32" s="13"/>
      <c r="O32" s="12"/>
      <c r="P32" s="12"/>
      <c r="Q32" s="23"/>
      <c r="R32" s="12"/>
      <c r="S32" s="12"/>
      <c r="T32" s="12">
        <v>28</v>
      </c>
      <c r="U32" s="13"/>
      <c r="V32" s="12">
        <f>SUM(Tableau5735111622[[#This Row],[QA]]-Tableau5724101521[[#This Row],[QA]]-Tableau5739[[#This Row],[QA]])</f>
        <v>3028</v>
      </c>
      <c r="W32" s="12">
        <f>SUM(Tableau5735111622[[#This Row],[Parties]]-Tableau5724101521[[#This Row],[Parties]]-Tableau5739[[#This Row],[Parties]])</f>
        <v>24</v>
      </c>
      <c r="X32" s="23">
        <f t="shared" si="0"/>
        <v>126.16666666666667</v>
      </c>
      <c r="Y32" s="12"/>
      <c r="Z32" s="12"/>
      <c r="AA32" s="12">
        <v>28</v>
      </c>
      <c r="AB32" s="13"/>
      <c r="AC32" s="12"/>
      <c r="AD32" s="12"/>
      <c r="AE32" s="23"/>
      <c r="AF32" s="12"/>
      <c r="AG32" s="12"/>
      <c r="AH32" s="12">
        <v>28</v>
      </c>
      <c r="AI32" s="13" t="s">
        <v>34</v>
      </c>
      <c r="AJ32" s="12">
        <v>3028</v>
      </c>
      <c r="AK32" s="12">
        <v>24</v>
      </c>
      <c r="AL32" s="12">
        <v>126.17</v>
      </c>
    </row>
    <row r="33" spans="1:38" ht="15.75" thickBot="1" x14ac:dyDescent="0.3">
      <c r="A33" s="2">
        <v>29</v>
      </c>
      <c r="B33" s="13"/>
      <c r="C33" s="12"/>
      <c r="D33" s="12"/>
      <c r="E33" s="12"/>
      <c r="F33" s="22"/>
      <c r="G33" s="2">
        <v>29</v>
      </c>
      <c r="H33" s="13"/>
      <c r="I33" s="12"/>
      <c r="J33" s="12"/>
      <c r="K33" s="23"/>
      <c r="L33" s="22"/>
      <c r="M33" s="2">
        <v>29</v>
      </c>
      <c r="N33" s="13"/>
      <c r="O33" s="12"/>
      <c r="P33" s="12"/>
      <c r="Q33" s="23"/>
      <c r="R33" s="12"/>
      <c r="S33" s="30"/>
      <c r="T33" s="2">
        <v>29</v>
      </c>
      <c r="U33" s="13"/>
      <c r="V33" s="12">
        <f>SUM(Tableau5735111622[[#This Row],[QA]]-Tableau5724101521[[#This Row],[QA]]-Tableau5739[[#This Row],[QA]])</f>
        <v>6149</v>
      </c>
      <c r="W33" s="12">
        <f>SUM(Tableau5735111622[[#This Row],[Parties]]-Tableau5724101521[[#This Row],[Parties]]-Tableau5739[[#This Row],[Parties]])</f>
        <v>42</v>
      </c>
      <c r="X33" s="23">
        <f t="shared" si="0"/>
        <v>146.4047619047619</v>
      </c>
      <c r="Y33" s="29"/>
      <c r="Z33" s="22"/>
      <c r="AA33" s="2">
        <v>29</v>
      </c>
      <c r="AB33" s="13"/>
      <c r="AC33" s="12"/>
      <c r="AD33" s="12"/>
      <c r="AE33" s="23"/>
      <c r="AF33" s="12"/>
      <c r="AG33" s="22"/>
      <c r="AH33" s="2">
        <v>29</v>
      </c>
      <c r="AI33" s="13" t="s">
        <v>52</v>
      </c>
      <c r="AJ33" s="12">
        <v>6149</v>
      </c>
      <c r="AK33" s="12">
        <v>42</v>
      </c>
      <c r="AL33" s="12">
        <v>146.4</v>
      </c>
    </row>
    <row r="34" spans="1:38" ht="15.75" thickBot="1" x14ac:dyDescent="0.3">
      <c r="A34" s="26">
        <v>30</v>
      </c>
      <c r="B34" s="13"/>
      <c r="C34" s="12"/>
      <c r="D34" s="12"/>
      <c r="E34" s="12"/>
      <c r="F34" s="21"/>
      <c r="G34" s="12">
        <v>30</v>
      </c>
      <c r="H34" s="13"/>
      <c r="I34" s="12"/>
      <c r="J34" s="12"/>
      <c r="K34" s="23"/>
      <c r="L34" s="12"/>
      <c r="M34" s="12">
        <v>30</v>
      </c>
      <c r="N34" s="13"/>
      <c r="O34" s="12"/>
      <c r="P34" s="12"/>
      <c r="Q34" s="23"/>
      <c r="R34" s="12"/>
      <c r="S34" s="12"/>
      <c r="T34" s="12">
        <v>30</v>
      </c>
      <c r="U34" s="13"/>
      <c r="V34" s="12">
        <f>SUM(Tableau5735111622[[#This Row],[QA]]-Tableau5724101521[[#This Row],[QA]]-Tableau5739[[#This Row],[QA]])</f>
        <v>1013</v>
      </c>
      <c r="W34" s="12">
        <f>SUM(Tableau5735111622[[#This Row],[Parties]]-Tableau5724101521[[#This Row],[Parties]]-Tableau5739[[#This Row],[Parties]])</f>
        <v>6</v>
      </c>
      <c r="X34" s="23">
        <f t="shared" si="0"/>
        <v>168.83333333333334</v>
      </c>
      <c r="Y34" s="12"/>
      <c r="Z34" s="12"/>
      <c r="AA34" s="12">
        <v>30</v>
      </c>
      <c r="AB34" s="13"/>
      <c r="AC34" s="12"/>
      <c r="AD34" s="12"/>
      <c r="AE34" s="23"/>
      <c r="AF34" s="12"/>
      <c r="AG34" s="12"/>
      <c r="AH34" s="12">
        <v>30</v>
      </c>
      <c r="AI34" s="13" t="s">
        <v>50</v>
      </c>
      <c r="AJ34" s="12">
        <v>1013</v>
      </c>
      <c r="AK34" s="12">
        <v>6</v>
      </c>
      <c r="AL34" s="12">
        <v>168.83</v>
      </c>
    </row>
    <row r="35" spans="1:38" ht="15.75" thickBot="1" x14ac:dyDescent="0.3">
      <c r="A35" s="2">
        <v>31</v>
      </c>
      <c r="B35" s="13"/>
      <c r="C35" s="12"/>
      <c r="D35" s="12"/>
      <c r="E35" s="12"/>
      <c r="F35" s="22"/>
      <c r="G35" s="2">
        <v>31</v>
      </c>
      <c r="H35" s="13"/>
      <c r="I35" s="12"/>
      <c r="J35" s="12"/>
      <c r="K35" s="23"/>
      <c r="L35" s="22"/>
      <c r="M35" s="2">
        <v>31</v>
      </c>
      <c r="N35" s="13"/>
      <c r="O35" s="12"/>
      <c r="P35" s="12"/>
      <c r="Q35" s="23"/>
      <c r="R35" s="12"/>
      <c r="S35" s="30"/>
      <c r="T35" s="2">
        <v>31</v>
      </c>
      <c r="U35" s="13"/>
      <c r="V35" s="12">
        <f>SUM(Tableau5735111622[[#This Row],[QA]]-Tableau5724101521[[#This Row],[QA]]-Tableau5739[[#This Row],[QA]])</f>
        <v>7326</v>
      </c>
      <c r="W35" s="12">
        <f>SUM(Tableau5735111622[[#This Row],[Parties]]-Tableau5724101521[[#This Row],[Parties]]-Tableau5739[[#This Row],[Parties]])</f>
        <v>48</v>
      </c>
      <c r="X35" s="23">
        <f t="shared" si="0"/>
        <v>152.625</v>
      </c>
      <c r="Y35" s="29"/>
      <c r="Z35" s="22"/>
      <c r="AA35" s="2">
        <v>31</v>
      </c>
      <c r="AB35" s="13"/>
      <c r="AC35" s="12"/>
      <c r="AD35" s="12"/>
      <c r="AE35" s="23"/>
      <c r="AF35" s="12"/>
      <c r="AG35" s="22"/>
      <c r="AH35" s="2">
        <v>31</v>
      </c>
      <c r="AI35" s="13" t="s">
        <v>25</v>
      </c>
      <c r="AJ35" s="12">
        <v>7326</v>
      </c>
      <c r="AK35" s="12">
        <v>48</v>
      </c>
      <c r="AL35" s="12">
        <v>152.63</v>
      </c>
    </row>
    <row r="36" spans="1:38" ht="15.75" thickBot="1" x14ac:dyDescent="0.3">
      <c r="A36" s="26">
        <v>32</v>
      </c>
      <c r="B36" s="13"/>
      <c r="C36" s="12"/>
      <c r="D36" s="12"/>
      <c r="E36" s="12"/>
      <c r="F36" s="22"/>
      <c r="G36" s="12">
        <v>32</v>
      </c>
      <c r="H36" s="13"/>
      <c r="I36" s="12"/>
      <c r="J36" s="12"/>
      <c r="K36" s="23"/>
      <c r="M36" s="12">
        <v>32</v>
      </c>
      <c r="N36" s="13"/>
      <c r="O36" s="12"/>
      <c r="P36" s="12"/>
      <c r="Q36" s="23"/>
      <c r="R36" s="12"/>
      <c r="S36" s="22"/>
      <c r="T36" s="12">
        <v>32</v>
      </c>
      <c r="U36" s="13"/>
      <c r="V36" s="12">
        <f>SUM(Tableau5735111622[[#This Row],[QA]]-Tableau5724101521[[#This Row],[QA]]-Tableau5739[[#This Row],[QA]])</f>
        <v>990</v>
      </c>
      <c r="W36" s="12">
        <f>SUM(Tableau5735111622[[#This Row],[Parties]]-Tableau5724101521[[#This Row],[Parties]]-Tableau5739[[#This Row],[Parties]])</f>
        <v>6</v>
      </c>
      <c r="X36" s="23">
        <f t="shared" si="0"/>
        <v>165</v>
      </c>
      <c r="Y36" s="12"/>
      <c r="AA36" s="12">
        <v>32</v>
      </c>
      <c r="AB36" s="13"/>
      <c r="AC36" s="12"/>
      <c r="AD36" s="12"/>
      <c r="AE36" s="23"/>
      <c r="AF36" s="12"/>
      <c r="AH36" s="12">
        <v>32</v>
      </c>
      <c r="AI36" s="13" t="s">
        <v>54</v>
      </c>
      <c r="AJ36" s="12">
        <v>990</v>
      </c>
      <c r="AK36" s="12">
        <v>6</v>
      </c>
      <c r="AL36" s="12">
        <v>165</v>
      </c>
    </row>
    <row r="37" spans="1:38" ht="15.75" thickBot="1" x14ac:dyDescent="0.3">
      <c r="A37" s="2">
        <v>33</v>
      </c>
      <c r="B37" s="13"/>
      <c r="C37" s="12"/>
      <c r="D37" s="12"/>
      <c r="E37" s="12"/>
      <c r="F37"/>
      <c r="G37" s="2">
        <v>33</v>
      </c>
      <c r="H37" s="13"/>
      <c r="I37" s="12"/>
      <c r="J37" s="12"/>
      <c r="K37" s="23"/>
      <c r="M37" s="2">
        <v>33</v>
      </c>
      <c r="N37" s="13"/>
      <c r="O37" s="12"/>
      <c r="P37" s="12"/>
      <c r="Q37" s="23"/>
      <c r="R37" s="12"/>
      <c r="S37" s="22"/>
      <c r="T37" s="2">
        <v>33</v>
      </c>
      <c r="U37" s="13"/>
      <c r="V37" s="12">
        <f>SUM(Tableau5735111622[[#This Row],[QA]]-Tableau5724101521[[#This Row],[QA]]-Tableau5739[[#This Row],[QA]])</f>
        <v>7906</v>
      </c>
      <c r="W37" s="12">
        <f>SUM(Tableau5735111622[[#This Row],[Parties]]-Tableau5724101521[[#This Row],[Parties]]-Tableau5739[[#This Row],[Parties]])</f>
        <v>54</v>
      </c>
      <c r="X37" s="23">
        <f t="shared" si="0"/>
        <v>146.40740740740742</v>
      </c>
      <c r="Y37" s="12"/>
      <c r="AA37" s="2">
        <v>33</v>
      </c>
      <c r="AB37" s="13"/>
      <c r="AC37" s="12"/>
      <c r="AD37" s="12"/>
      <c r="AE37" s="23"/>
      <c r="AF37" s="12"/>
      <c r="AH37" s="2">
        <v>33</v>
      </c>
      <c r="AI37" s="13" t="s">
        <v>46</v>
      </c>
      <c r="AJ37" s="12">
        <v>7906</v>
      </c>
      <c r="AK37" s="12">
        <v>54</v>
      </c>
      <c r="AL37" s="12">
        <v>146.41</v>
      </c>
    </row>
    <row r="38" spans="1:38" ht="15.75" thickBot="1" x14ac:dyDescent="0.3">
      <c r="A38" s="26">
        <v>34</v>
      </c>
      <c r="B38" s="13"/>
      <c r="C38" s="12"/>
      <c r="D38" s="12"/>
      <c r="E38" s="12"/>
      <c r="G38" s="12">
        <v>34</v>
      </c>
      <c r="H38" s="13"/>
      <c r="I38" s="12"/>
      <c r="J38" s="12"/>
      <c r="K38" s="23"/>
      <c r="M38" s="12">
        <v>34</v>
      </c>
      <c r="N38" s="13"/>
      <c r="O38" s="12"/>
      <c r="P38" s="12"/>
      <c r="Q38" s="23"/>
      <c r="R38" s="12"/>
      <c r="S38" s="22"/>
      <c r="T38" s="12">
        <v>34</v>
      </c>
      <c r="U38" s="13"/>
      <c r="V38" s="12">
        <f>SUM(Tableau5735111622[[#This Row],[QA]]-Tableau5724101521[[#This Row],[QA]]-Tableau5739[[#This Row],[QA]])</f>
        <v>1673</v>
      </c>
      <c r="W38" s="12">
        <f>SUM(Tableau5735111622[[#This Row],[Parties]]-Tableau5724101521[[#This Row],[Parties]]-Tableau5739[[#This Row],[Parties]])</f>
        <v>12</v>
      </c>
      <c r="X38" s="23">
        <f t="shared" si="0"/>
        <v>139.41666666666666</v>
      </c>
      <c r="Y38" s="12"/>
      <c r="AA38" s="12">
        <v>34</v>
      </c>
      <c r="AB38" s="13"/>
      <c r="AC38" s="12"/>
      <c r="AD38" s="12"/>
      <c r="AE38" s="23"/>
      <c r="AF38" s="12"/>
      <c r="AH38" s="12">
        <v>34</v>
      </c>
      <c r="AI38" s="13" t="s">
        <v>24</v>
      </c>
      <c r="AJ38" s="12">
        <v>1673</v>
      </c>
      <c r="AK38" s="12">
        <v>12</v>
      </c>
      <c r="AL38" s="12">
        <v>139.41999999999999</v>
      </c>
    </row>
    <row r="39" spans="1:38" ht="15.75" thickBot="1" x14ac:dyDescent="0.3">
      <c r="A39" s="2">
        <v>35</v>
      </c>
      <c r="B39" s="13"/>
      <c r="C39" s="12"/>
      <c r="D39" s="12"/>
      <c r="E39" s="12"/>
      <c r="G39" s="2">
        <v>35</v>
      </c>
      <c r="H39" s="13"/>
      <c r="I39" s="12"/>
      <c r="J39" s="12"/>
      <c r="K39" s="23"/>
      <c r="M39" s="2">
        <v>35</v>
      </c>
      <c r="N39" s="13"/>
      <c r="O39" s="12"/>
      <c r="P39" s="12"/>
      <c r="Q39" s="23"/>
      <c r="R39" s="12"/>
      <c r="S39" s="22"/>
      <c r="T39" s="2">
        <v>35</v>
      </c>
      <c r="U39" s="13"/>
      <c r="V39" s="12">
        <f>SUM(Tableau5735111622[[#This Row],[QA]]-Tableau5724101521[[#This Row],[QA]]-Tableau5739[[#This Row],[QA]])</f>
        <v>6023</v>
      </c>
      <c r="W39" s="12">
        <f>SUM(Tableau5735111622[[#This Row],[Parties]]-Tableau5724101521[[#This Row],[Parties]]-Tableau5739[[#This Row],[Parties]])</f>
        <v>36</v>
      </c>
      <c r="X39" s="23">
        <f t="shared" si="0"/>
        <v>167.30555555555554</v>
      </c>
      <c r="Y39" s="12"/>
      <c r="AA39" s="2">
        <v>35</v>
      </c>
      <c r="AB39" s="13"/>
      <c r="AC39" s="12"/>
      <c r="AD39" s="12"/>
      <c r="AE39" s="23"/>
      <c r="AF39" s="12"/>
      <c r="AH39" s="2">
        <v>35</v>
      </c>
      <c r="AI39" s="13" t="s">
        <v>45</v>
      </c>
      <c r="AJ39" s="12">
        <v>6023</v>
      </c>
      <c r="AK39" s="12">
        <v>36</v>
      </c>
      <c r="AL39" s="12">
        <v>167.31</v>
      </c>
    </row>
    <row r="40" spans="1:38" ht="15.75" thickBot="1" x14ac:dyDescent="0.3">
      <c r="A40" s="26">
        <v>36</v>
      </c>
      <c r="B40" s="13"/>
      <c r="C40" s="12"/>
      <c r="D40" s="12"/>
      <c r="E40" s="12"/>
      <c r="G40" s="12">
        <v>36</v>
      </c>
      <c r="H40" s="13"/>
      <c r="I40" s="12"/>
      <c r="J40" s="12"/>
      <c r="K40" s="23"/>
      <c r="M40" s="12">
        <v>36</v>
      </c>
      <c r="N40" s="13"/>
      <c r="O40" s="12"/>
      <c r="P40" s="12"/>
      <c r="Q40" s="23"/>
      <c r="R40" s="12"/>
      <c r="S40" s="22"/>
      <c r="T40" s="12">
        <v>36</v>
      </c>
      <c r="U40" s="13"/>
      <c r="V40" s="12">
        <f>SUM(Tableau5735111622[[#This Row],[QA]]-Tableau5724101521[[#This Row],[QA]]-Tableau5739[[#This Row],[QA]])</f>
        <v>5732</v>
      </c>
      <c r="W40" s="12">
        <f>SUM(Tableau5735111622[[#This Row],[Parties]]-Tableau5724101521[[#This Row],[Parties]]-Tableau5739[[#This Row],[Parties]])</f>
        <v>42</v>
      </c>
      <c r="X40" s="23">
        <f t="shared" si="0"/>
        <v>136.47619047619048</v>
      </c>
      <c r="Y40" s="12"/>
      <c r="AA40" s="12">
        <v>36</v>
      </c>
      <c r="AB40" s="13"/>
      <c r="AC40" s="12"/>
      <c r="AD40" s="12"/>
      <c r="AE40" s="23"/>
      <c r="AF40" s="12"/>
      <c r="AH40" s="12">
        <v>36</v>
      </c>
      <c r="AI40" s="13" t="s">
        <v>41</v>
      </c>
      <c r="AJ40" s="12">
        <v>5732</v>
      </c>
      <c r="AK40" s="12">
        <v>42</v>
      </c>
      <c r="AL40" s="12">
        <v>136.47999999999999</v>
      </c>
    </row>
    <row r="41" spans="1:38" ht="15.75" thickBot="1" x14ac:dyDescent="0.3">
      <c r="A41" s="2">
        <v>37</v>
      </c>
      <c r="B41" s="13"/>
      <c r="C41" s="12"/>
      <c r="D41" s="12"/>
      <c r="E41" s="12"/>
      <c r="G41" s="2">
        <v>37</v>
      </c>
      <c r="H41" s="13"/>
      <c r="I41" s="12"/>
      <c r="J41" s="12"/>
      <c r="K41" s="23"/>
      <c r="M41" s="2">
        <v>37</v>
      </c>
      <c r="N41" s="13"/>
      <c r="O41" s="12"/>
      <c r="P41" s="12"/>
      <c r="Q41" s="23"/>
      <c r="R41" s="12"/>
      <c r="S41" s="22"/>
      <c r="T41" s="2">
        <v>37</v>
      </c>
      <c r="U41" s="13"/>
      <c r="V41" s="12">
        <f>SUM(Tableau5735111622[[#This Row],[QA]]-Tableau5724101521[[#This Row],[QA]]-Tableau5739[[#This Row],[QA]])</f>
        <v>7566</v>
      </c>
      <c r="W41" s="12">
        <f>SUM(Tableau5735111622[[#This Row],[Parties]]-Tableau5724101521[[#This Row],[Parties]]-Tableau5739[[#This Row],[Parties]])</f>
        <v>42</v>
      </c>
      <c r="X41" s="23">
        <f t="shared" si="0"/>
        <v>180.14285714285714</v>
      </c>
      <c r="Y41" s="12"/>
      <c r="AA41" s="2">
        <v>37</v>
      </c>
      <c r="AB41" s="13"/>
      <c r="AC41" s="12"/>
      <c r="AD41" s="12"/>
      <c r="AE41" s="23"/>
      <c r="AF41" s="12"/>
      <c r="AH41" s="2">
        <v>37</v>
      </c>
      <c r="AI41" s="13" t="s">
        <v>38</v>
      </c>
      <c r="AJ41" s="12">
        <v>7566</v>
      </c>
      <c r="AK41" s="12">
        <v>42</v>
      </c>
      <c r="AL41" s="12">
        <v>180.14</v>
      </c>
    </row>
    <row r="42" spans="1:38" ht="15.75" thickBot="1" x14ac:dyDescent="0.3">
      <c r="A42" s="26">
        <v>38</v>
      </c>
      <c r="B42" s="13"/>
      <c r="C42" s="12"/>
      <c r="D42" s="12"/>
      <c r="E42" s="12"/>
      <c r="G42" s="12">
        <v>38</v>
      </c>
      <c r="H42" s="13"/>
      <c r="I42" s="12"/>
      <c r="J42" s="12"/>
      <c r="K42" s="23"/>
      <c r="M42" s="12">
        <v>38</v>
      </c>
      <c r="N42" s="13"/>
      <c r="O42" s="12"/>
      <c r="P42" s="12"/>
      <c r="Q42" s="23"/>
      <c r="R42" s="12"/>
      <c r="S42" s="22"/>
      <c r="T42" s="12">
        <v>38</v>
      </c>
      <c r="U42" s="13"/>
      <c r="V42" s="12">
        <f>SUM(Tableau5735111622[[#This Row],[QA]]-Tableau5724101521[[#This Row],[QA]]-Tableau5739[[#This Row],[QA]])</f>
        <v>7979</v>
      </c>
      <c r="W42" s="12">
        <f>SUM(Tableau5735111622[[#This Row],[Parties]]-Tableau5724101521[[#This Row],[Parties]]-Tableau5739[[#This Row],[Parties]])</f>
        <v>54</v>
      </c>
      <c r="X42" s="23">
        <f t="shared" si="0"/>
        <v>147.75925925925927</v>
      </c>
      <c r="Y42" s="12"/>
      <c r="AA42" s="12">
        <v>38</v>
      </c>
      <c r="AB42" s="13"/>
      <c r="AC42" s="12"/>
      <c r="AD42" s="12"/>
      <c r="AE42" s="23"/>
      <c r="AF42" s="12"/>
      <c r="AH42" s="12">
        <v>38</v>
      </c>
      <c r="AI42" s="13" t="s">
        <v>29</v>
      </c>
      <c r="AJ42" s="12">
        <v>7979</v>
      </c>
      <c r="AK42" s="12">
        <v>54</v>
      </c>
      <c r="AL42" s="12">
        <v>147.76</v>
      </c>
    </row>
    <row r="43" spans="1:38" ht="15.75" thickBot="1" x14ac:dyDescent="0.3">
      <c r="A43" s="2">
        <v>39</v>
      </c>
      <c r="B43" s="13"/>
      <c r="C43" s="12"/>
      <c r="D43" s="12"/>
      <c r="E43" s="12"/>
      <c r="G43" s="2">
        <v>39</v>
      </c>
      <c r="H43" s="13"/>
      <c r="I43" s="12">
        <f>SUM(Tableau5735111622[[#This Row],[QA]]-Tableau5731218[[#This Row],[QA]])</f>
        <v>0</v>
      </c>
      <c r="J43" s="12">
        <f>SUM(Tableau5735111622[[#This Row],[Parties]]-Tableau5731218[[#This Row],[Parties]])</f>
        <v>0</v>
      </c>
      <c r="K43" s="23" t="e">
        <f t="shared" ref="K43:K44" si="1">SUM(I43/J43)</f>
        <v>#DIV/0!</v>
      </c>
      <c r="M43" s="2">
        <v>39</v>
      </c>
      <c r="N43" s="13"/>
      <c r="O43" s="12"/>
      <c r="P43" s="12"/>
      <c r="Q43" s="23"/>
      <c r="R43" s="12"/>
      <c r="S43" s="22"/>
      <c r="T43" s="2">
        <v>39</v>
      </c>
      <c r="U43" s="13"/>
      <c r="V43" s="12">
        <f>SUM(Tableau5735111622[[#This Row],[QA]]-Tableau5724101521[[#This Row],[QA]])</f>
        <v>0</v>
      </c>
      <c r="W43" s="12"/>
      <c r="X43" s="23" t="e">
        <f t="shared" si="0"/>
        <v>#DIV/0!</v>
      </c>
      <c r="Y43" s="12"/>
      <c r="AA43" s="2">
        <v>39</v>
      </c>
      <c r="AB43" s="13"/>
      <c r="AC43" s="12"/>
      <c r="AD43" s="12"/>
      <c r="AE43" s="23"/>
      <c r="AF43" s="12"/>
      <c r="AH43" s="2">
        <v>39</v>
      </c>
      <c r="AI43" s="13"/>
      <c r="AJ43" s="12"/>
      <c r="AK43" s="12"/>
      <c r="AL43" s="12"/>
    </row>
    <row r="44" spans="1:38" ht="15.75" thickBot="1" x14ac:dyDescent="0.3">
      <c r="A44" s="26">
        <v>40</v>
      </c>
      <c r="B44" s="13"/>
      <c r="C44" s="12"/>
      <c r="D44" s="12"/>
      <c r="E44" s="12"/>
      <c r="G44" s="12">
        <v>40</v>
      </c>
      <c r="H44" s="13"/>
      <c r="I44" s="12">
        <f>SUM(Tableau5735111622[[#This Row],[QA]]-Tableau5731218[[#This Row],[QA]])</f>
        <v>0</v>
      </c>
      <c r="J44" s="12">
        <f>SUM(Tableau5735111622[[#This Row],[Parties]]-Tableau5731218[[#This Row],[Parties]])</f>
        <v>0</v>
      </c>
      <c r="K44" s="23" t="e">
        <f t="shared" si="1"/>
        <v>#DIV/0!</v>
      </c>
      <c r="M44" s="12">
        <v>40</v>
      </c>
      <c r="N44" s="13"/>
      <c r="O44" s="12"/>
      <c r="P44" s="12"/>
      <c r="Q44" s="23"/>
      <c r="R44" s="12"/>
      <c r="S44" s="22"/>
      <c r="T44" s="12">
        <v>40</v>
      </c>
      <c r="U44" s="13"/>
      <c r="V44" s="12">
        <f>SUM(Tableau5735111622[[#This Row],[QA]]-Tableau5724101521[[#This Row],[QA]])</f>
        <v>0</v>
      </c>
      <c r="W44" s="12"/>
      <c r="X44" s="23" t="e">
        <f t="shared" si="0"/>
        <v>#DIV/0!</v>
      </c>
      <c r="Y44" s="12"/>
      <c r="AA44" s="12">
        <v>40</v>
      </c>
      <c r="AB44" s="13"/>
      <c r="AC44" s="12"/>
      <c r="AD44" s="12"/>
      <c r="AE44" s="23"/>
      <c r="AF44" s="12"/>
      <c r="AH44" s="12">
        <v>40</v>
      </c>
      <c r="AI44" s="13"/>
      <c r="AJ44" s="12"/>
      <c r="AK44" s="12"/>
      <c r="AL44" s="12"/>
    </row>
    <row r="45" spans="1:38" ht="15.75" thickBot="1" x14ac:dyDescent="0.3">
      <c r="B45" s="13"/>
      <c r="E45" s="4"/>
      <c r="H45" s="13"/>
      <c r="K45" s="4"/>
      <c r="M45" s="22"/>
      <c r="N45" s="27"/>
      <c r="O45" s="15"/>
      <c r="P45" s="15"/>
      <c r="Q45" s="40"/>
      <c r="R45" s="22"/>
      <c r="S45" s="22"/>
      <c r="T45" s="2">
        <v>41</v>
      </c>
      <c r="U45" s="13"/>
      <c r="V45" s="12" t="e">
        <f>SUM(Tableau5735111622[[#This Row],[QA]]-Tableau5724101521[[#This Row],[QA]])</f>
        <v>#VALUE!</v>
      </c>
      <c r="W45" s="12"/>
      <c r="X45" s="23" t="e">
        <f t="shared" si="0"/>
        <v>#VALUE!</v>
      </c>
      <c r="Y45" s="12"/>
      <c r="AA45" s="22"/>
      <c r="AB45" s="27"/>
      <c r="AC45" s="15"/>
      <c r="AD45" s="15"/>
      <c r="AE45" s="40"/>
      <c r="AF45" s="22"/>
      <c r="AL45" s="4"/>
    </row>
    <row r="46" spans="1:38" x14ac:dyDescent="0.25">
      <c r="B46" s="16"/>
      <c r="C46" s="4">
        <f>SUM(C3:C44)</f>
        <v>13591</v>
      </c>
      <c r="D46" s="4">
        <f>SUM(D3:D44)</f>
        <v>84</v>
      </c>
      <c r="E46" s="11">
        <f>SUM(C46/D46)</f>
        <v>161.79761904761904</v>
      </c>
      <c r="I46" s="18">
        <v>104322</v>
      </c>
      <c r="J46" s="18">
        <v>636</v>
      </c>
      <c r="K46" s="19">
        <v>164.02830188679246</v>
      </c>
      <c r="O46" s="18">
        <f>SUM(Tableau5724101521[QA])</f>
        <v>0</v>
      </c>
      <c r="P46" s="18">
        <f>SUM(Tableau5724101521[Parties])</f>
        <v>0</v>
      </c>
      <c r="Q46" s="19" t="e">
        <f>SUM(O46/P46)</f>
        <v>#DIV/0!</v>
      </c>
      <c r="S46" s="22"/>
      <c r="T46" s="4"/>
      <c r="V46" s="18" t="e">
        <f>SUM(Tableau57241021723[QA])</f>
        <v>#VALUE!</v>
      </c>
      <c r="W46" s="18">
        <f>SUM(Tableau57241021723[Parties])</f>
        <v>1494</v>
      </c>
      <c r="X46" s="19" t="e">
        <f>SUM(V46/W46)</f>
        <v>#VALUE!</v>
      </c>
      <c r="AC46" s="18">
        <f>SUM(Tableau57241015217[QA])</f>
        <v>0</v>
      </c>
      <c r="AD46" s="18">
        <f>SUM(Tableau57241015217[Parties])</f>
        <v>0</v>
      </c>
      <c r="AE46" s="19" t="e">
        <f>SUM(AC46/AD46)</f>
        <v>#DIV/0!</v>
      </c>
      <c r="AJ46" s="18">
        <f>SUM(AJ5:AJ45)</f>
        <v>241514</v>
      </c>
      <c r="AK46" s="18">
        <f>SUM(AK5:AK45)</f>
        <v>1494</v>
      </c>
      <c r="AL46" s="19">
        <f>SUM(AJ46/AK46)</f>
        <v>161.65595716198126</v>
      </c>
    </row>
    <row r="55" spans="2:2" x14ac:dyDescent="0.25">
      <c r="B55" s="5">
        <f>I55</f>
        <v>0</v>
      </c>
    </row>
  </sheetData>
  <mergeCells count="12">
    <mergeCell ref="AH1:AL1"/>
    <mergeCell ref="A2:E2"/>
    <mergeCell ref="G2:K2"/>
    <mergeCell ref="M2:Q2"/>
    <mergeCell ref="T2:X2"/>
    <mergeCell ref="AH2:AL2"/>
    <mergeCell ref="A1:E1"/>
    <mergeCell ref="G1:K1"/>
    <mergeCell ref="M1:Q1"/>
    <mergeCell ref="T1:X1"/>
    <mergeCell ref="AA1:AE1"/>
    <mergeCell ref="AA2:AE2"/>
  </mergeCells>
  <phoneticPr fontId="17" type="noConversion"/>
  <hyperlinks>
    <hyperlink ref="AI10" r:id="rId1" display="https://bowling.lexerbowling.com/bowlingdelapraille/solitairegeneve2025-2026/pl011.htm" xr:uid="{8EC21619-677A-463D-97B0-54D47DBFEDEB}"/>
    <hyperlink ref="AI25" r:id="rId2" display="https://bowling.lexerbowling.com/bowlingdelapraille/solitairegeneve2025-2026/pl00B.htm" xr:uid="{82AF2669-EEA7-4E02-A741-E373C38DB991}"/>
    <hyperlink ref="AI20" r:id="rId3" display="https://bowling.lexerbowling.com/bowlingdelapraille/solitairegeneve2025-2026/pl012.htm" xr:uid="{D349B599-3160-4303-B3BE-DF83F17F734B}"/>
    <hyperlink ref="AI7" r:id="rId4" display="https://bowling.lexerbowling.com/bowlingdelapraille/solitairegeneve2025-2026/pl018.htm" xr:uid="{B5E6F04B-357B-4546-A4D4-1B290309F3C1}"/>
    <hyperlink ref="AI14" r:id="rId5" display="https://bowling.lexerbowling.com/bowlingdelapraille/solitairegeneve2025-2026/pl001.htm" xr:uid="{D9381245-6B1F-42EB-8D67-0020A0E579CE}"/>
    <hyperlink ref="AI15" r:id="rId6" display="https://bowling.lexerbowling.com/bowlingdelapraille/solitairegeneve2025-2026/pl00A.htm" xr:uid="{6BBA0551-B692-4618-9E1B-F0F0E65EBA7C}"/>
    <hyperlink ref="AI16" r:id="rId7" display="https://bowling.lexerbowling.com/bowlingdelapraille/solitairegeneve2025-2026/pl005.htm" xr:uid="{9E8C4E05-1101-47C1-ADE1-19C0B8B13158}"/>
    <hyperlink ref="AI6" r:id="rId8" display="https://bowling.lexerbowling.com/bowlingdelapraille/solitairegeneve2025-2026/pl004.htm" xr:uid="{44BBABF6-583F-433A-96AF-F38B524214C2}"/>
    <hyperlink ref="AI12" r:id="rId9" display="https://bowling.lexerbowling.com/bowlingdelapraille/solitairegeneve2025-2026/pl002.htm" xr:uid="{F1F9AD9F-D268-4465-ACE9-A67A821443A4}"/>
    <hyperlink ref="AI18" r:id="rId10" display="https://bowling.lexerbowling.com/bowlingdelapraille/solitairegeneve2025-2026/pl01D.htm" xr:uid="{CE82C1BF-321C-4E8D-8CFE-24DEA5548BD4}"/>
    <hyperlink ref="AI11" r:id="rId11" display="https://bowling.lexerbowling.com/bowlingdelapraille/solitairegeneve2025-2026/pl015.htm" xr:uid="{C7A5BE7E-F03A-41E1-B7DD-3FDEE79E4F4D}"/>
    <hyperlink ref="AI42" r:id="rId12" display="https://bowling.lexerbowling.com/bowlingdelapraille/solitairegeneve2025-2026/pl016.htm" xr:uid="{18DFFDCB-AEB1-432A-9A81-BFD0DF75F253}"/>
    <hyperlink ref="AI41" r:id="rId13" display="https://bowling.lexerbowling.com/bowlingdelapraille/solitairegeneve2025-2026/pl01B.htm" xr:uid="{053F4D4F-3EE7-4401-8930-47315566D711}"/>
    <hyperlink ref="AI26" r:id="rId14" display="https://bowling.lexerbowling.com/bowlingdelapraille/solitairegeneve2025-2026/pl008.htm" xr:uid="{EB43D545-8F4B-4F91-9E05-16484393DE46}"/>
    <hyperlink ref="AI37" r:id="rId15" display="https://bowling.lexerbowling.com/bowlingdelapraille/solitairegeneve2025-2026/pl019.htm" xr:uid="{1127E76A-B74B-489C-8B02-4685AA581122}"/>
    <hyperlink ref="AI35" r:id="rId16" display="https://bowling.lexerbowling.com/bowlingdelapraille/solitairegeneve2025-2026/pl003.htm" xr:uid="{D4CF4A46-4FC5-4C04-9A6E-F1C190F83F15}"/>
    <hyperlink ref="AI39" r:id="rId17" display="https://bowling.lexerbowling.com/bowlingdelapraille/solitairegeneve2025-2026/pl01A.htm" xr:uid="{B0BDBC19-F8C9-4C03-9E1F-B1DE8B1831AD}"/>
    <hyperlink ref="AI33" r:id="rId18" display="https://bowling.lexerbowling.com/bowlingdelapraille/solitairegeneve2025-2026/pl022.htm" xr:uid="{5538F5E5-B1F6-41B0-BB96-9C3FD6C8A05A}"/>
    <hyperlink ref="AI21" r:id="rId19" display="https://bowling.lexerbowling.com/bowlingdelapraille/solitairegeneve2025-2026/pl00C.htm" xr:uid="{E74B0A30-2180-440A-8B5E-E660B309DF2E}"/>
    <hyperlink ref="AI31" r:id="rId20" display="https://bowling.lexerbowling.com/bowlingdelapraille/solitairegeneve2025-2026/pl023.htm" xr:uid="{A546298B-5F75-4326-ADCE-B9430185030A}"/>
    <hyperlink ref="AI40" r:id="rId21" display="https://bowling.lexerbowling.com/bowlingdelapraille/solitairegeneve2025-2026/pl007.htm" xr:uid="{88A33E63-AA7D-41B3-A248-F6210D0527DC}"/>
    <hyperlink ref="AI22" r:id="rId22" display="https://bowling.lexerbowling.com/bowlingdelapraille/solitairegeneve2025-2026/pl00D.htm" xr:uid="{B93D4843-9FAE-4910-A585-616C4AB0FAB9}"/>
    <hyperlink ref="AI29" r:id="rId23" display="https://bowling.lexerbowling.com/bowlingdelapraille/solitairegeneve2025-2026/pl017.htm" xr:uid="{B59AEA5E-8556-478C-924D-D01DBF9EF68C}"/>
    <hyperlink ref="AI9" r:id="rId24" display="https://bowling.lexerbowling.com/bowlingdelapraille/solitairegeneve2025-2026/pl013.htm" xr:uid="{A1DE165D-556B-4AE8-B0E3-33A3EDDFF6A5}"/>
    <hyperlink ref="AI8" r:id="rId25" display="https://bowling.lexerbowling.com/bowlingdelapraille/solitairegeneve2025-2026/pl020.htm" xr:uid="{8D757FBF-C6AB-45E9-B1E5-1634B8CCBAA7}"/>
    <hyperlink ref="AI5" r:id="rId26" display="https://bowling.lexerbowling.com/bowlingdelapraille/solitairegeneve2025-2026/pl009.htm" xr:uid="{94D3D792-F32A-444A-8D00-6EF15A49A037}"/>
    <hyperlink ref="AI27" r:id="rId27" display="https://bowling.lexerbowling.com/bowlingdelapraille/solitairegeneve2025-2026/pl01E.htm" xr:uid="{6BE21142-1FD3-499A-BD31-DCB4D645F18D}"/>
    <hyperlink ref="AI28" r:id="rId28" display="https://bowling.lexerbowling.com/bowlingdelapraille/solitairegeneve2025-2026/pl00F.htm" xr:uid="{BB82CB06-7752-475B-991B-CCFBED5F451B}"/>
    <hyperlink ref="AI24" r:id="rId29" display="https://bowling.lexerbowling.com/bowlingdelapraille/solitairegeneve2025-2026/pl021.htm" xr:uid="{3D604DF7-E54E-47BF-9CF8-324344615D4C}"/>
    <hyperlink ref="AI17" r:id="rId30" display="https://bowling.lexerbowling.com/bowlingdelapraille/solitairegeneve2025-2026/pl00E.htm" xr:uid="{9A20CDE8-8791-48CF-915E-2171BCE1E0C8}"/>
    <hyperlink ref="AI34" r:id="rId31" display="https://bowling.lexerbowling.com/bowlingdelapraille/solitairegeneve2025-2026/pl025.htm" xr:uid="{2B65F831-2CDF-4F19-9C3E-8E8D89C02F29}"/>
    <hyperlink ref="AI32" r:id="rId32" display="https://bowling.lexerbowling.com/bowlingdelapraille/solitairegeneve2025-2026/pl014.htm" xr:uid="{68F547D2-C3AA-415C-B8BC-FC1FC9913A17}"/>
    <hyperlink ref="AI38" r:id="rId33" display="https://bowling.lexerbowling.com/bowlingdelapraille/solitairegeneve2025-2026/pl006.htm" xr:uid="{C43E1F19-A079-4A55-84F0-3C74B281A320}"/>
    <hyperlink ref="AI19" r:id="rId34" display="https://bowling.lexerbowling.com/bowlingdelapraille/solitairegeneve2025-2026/pl010.htm" xr:uid="{0A29B122-B4BC-4975-B72D-25B1D4DEE227}"/>
    <hyperlink ref="AI30" r:id="rId35" display="https://bowling.lexerbowling.com/bowlingdelapraille/solitairegeneve2025-2026/pl026.htm" xr:uid="{A5721F32-AB86-4D2A-8348-95CAA4B6589C}"/>
    <hyperlink ref="AI23" r:id="rId36" display="https://bowling.lexerbowling.com/bowlingdelapraille/solitairegeneve2025-2026/pl024.htm" xr:uid="{8962B055-14BB-441E-AE6A-945E2DD9545B}"/>
    <hyperlink ref="AI13" r:id="rId37" display="https://bowling.lexerbowling.com/bowlingdelapraille/solitairegeneve2025-2026/pl01C.htm" xr:uid="{B2402B2D-D186-42C0-9655-3A22A7A86B29}"/>
    <hyperlink ref="AI36" r:id="rId38" display="https://bowling.lexerbowling.com/bowlingdelapraille/solitairegeneve2025-2026/pl027.htm" xr:uid="{1AEB8D4C-02A7-4178-89B0-8FF7137CB75B}"/>
    <hyperlink ref="B6" r:id="rId39" display="https://bowling.lexerbowling.com/balexert/solitairegeneve2026-2027/pl00A.htm" xr:uid="{0FB0DE25-99F5-47BE-8C4E-5FA2A10A22A3}"/>
    <hyperlink ref="B18" r:id="rId40" display="https://bowling.lexerbowling.com/balexert/solitairegeneve2026-2027/pl01B.htm" xr:uid="{8D56F3A9-A3AD-4D93-A9ED-8FD4C59B1297}"/>
    <hyperlink ref="B11" r:id="rId41" display="https://bowling.lexerbowling.com/balexert/solitairegeneve2026-2027/pl00B.htm" xr:uid="{F0BE6011-3ADA-4C92-8F85-504AA71F72B2}"/>
    <hyperlink ref="B7" r:id="rId42" display="https://bowling.lexerbowling.com/balexert/solitairegeneve2026-2027/pl005.htm" xr:uid="{A929CB1A-1AAE-4A9D-8133-E4C89724B48F}"/>
    <hyperlink ref="B12" r:id="rId43" display="https://bowling.lexerbowling.com/balexert/solitairegeneve2026-2027/pl008.htm" xr:uid="{E81FA29B-F477-435C-B8FA-1D6A23A2CBC5}"/>
    <hyperlink ref="B14" r:id="rId44" display="https://bowling.lexerbowling.com/balexert/solitairegeneve2026-2027/pl017.htm" xr:uid="{EE8A4FAA-1E12-4574-B288-CAEDB430B83D}"/>
    <hyperlink ref="B16" r:id="rId45" display="https://bowling.lexerbowling.com/balexert/solitairegeneve2026-2027/pl003.htm" xr:uid="{AC64CA61-99B3-4E9E-803A-20CC290D7F07}"/>
    <hyperlink ref="B17" r:id="rId46" display="https://bowling.lexerbowling.com/balexert/solitairegeneve2026-2027/pl028.htm" xr:uid="{959B8FB0-75D7-4A5B-A6D1-B1BA2E5B1696}"/>
    <hyperlink ref="B13" r:id="rId47" display="https://bowling.lexerbowling.com/balexert/solitairegeneve2026-2027/pl00F.htm" xr:uid="{7FF0452B-F720-409D-B6DA-0586A66E5F96}"/>
    <hyperlink ref="B5" r:id="rId48" display="https://bowling.lexerbowling.com/balexert/solitairegeneve2026-2027/pl002.htm" xr:uid="{5D30C4FA-5812-4544-8A30-318989C4C575}"/>
    <hyperlink ref="B8" r:id="rId49" display="https://bowling.lexerbowling.com/balexert/solitairegeneve2026-2027/pl010.htm" xr:uid="{B65B6627-B938-4753-BA29-016C3C1274EA}"/>
    <hyperlink ref="B9" r:id="rId50" display="https://bowling.lexerbowling.com/balexert/solitairegeneve2026-2027/pl012.htm" xr:uid="{DCF3C947-AEE8-40C7-9101-7E179F5EE531}"/>
    <hyperlink ref="B15" r:id="rId51" display="https://bowling.lexerbowling.com/balexert/solitairegeneve2026-2027/pl022.htm" xr:uid="{536AD9D2-6607-4D4C-8E63-A6F0A9EA4012}"/>
    <hyperlink ref="B10" r:id="rId52" display="https://bowling.lexerbowling.com/balexert/solitairegeneve2026-2027/pl00D.htm" xr:uid="{8C2DA20E-108B-44E9-89FE-93C2F2D0894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53"/>
  <colBreaks count="1" manualBreakCount="1">
    <brk id="6" max="1048575" man="1"/>
  </colBreaks>
  <tableParts count="6">
    <tablePart r:id="rId54"/>
    <tablePart r:id="rId55"/>
    <tablePart r:id="rId56"/>
    <tablePart r:id="rId57"/>
    <tablePart r:id="rId58"/>
    <tablePart r:id="rId59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6"/>
  <sheetViews>
    <sheetView tabSelected="1" zoomScaleNormal="100" workbookViewId="0">
      <selection activeCell="J11" sqref="J11"/>
    </sheetView>
  </sheetViews>
  <sheetFormatPr baseColWidth="10" defaultColWidth="11.5703125" defaultRowHeight="15" x14ac:dyDescent="0.2"/>
  <cols>
    <col min="1" max="1" width="5.7109375" style="7" bestFit="1" customWidth="1"/>
    <col min="2" max="2" width="12.7109375" style="7" bestFit="1" customWidth="1"/>
    <col min="3" max="5" width="11.7109375" style="7" bestFit="1" customWidth="1"/>
    <col min="6" max="16384" width="11.5703125" style="6"/>
  </cols>
  <sheetData>
    <row r="1" spans="1:11" ht="15.75" x14ac:dyDescent="0.2">
      <c r="B1" s="49" t="s">
        <v>8</v>
      </c>
      <c r="C1" s="49"/>
      <c r="D1" s="49"/>
      <c r="E1" s="49"/>
    </row>
    <row r="2" spans="1:11" ht="15.75" x14ac:dyDescent="0.2">
      <c r="B2" s="8"/>
      <c r="C2" s="8"/>
      <c r="D2" s="8"/>
      <c r="E2" s="8"/>
    </row>
    <row r="3" spans="1:11" x14ac:dyDescent="0.2">
      <c r="A3" s="7" t="s">
        <v>9</v>
      </c>
      <c r="B3" s="7" t="s">
        <v>5</v>
      </c>
      <c r="C3" s="7" t="s">
        <v>6</v>
      </c>
      <c r="D3" s="7" t="s">
        <v>2</v>
      </c>
      <c r="E3" s="7" t="s">
        <v>7</v>
      </c>
    </row>
    <row r="4" spans="1:11" ht="15.75" x14ac:dyDescent="0.2">
      <c r="A4" s="7">
        <v>1</v>
      </c>
      <c r="B4" s="10">
        <v>46257</v>
      </c>
      <c r="C4" s="8">
        <v>13591</v>
      </c>
      <c r="D4" s="8">
        <v>84</v>
      </c>
      <c r="E4" s="34">
        <v>161.79761904761904</v>
      </c>
    </row>
    <row r="5" spans="1:11" ht="15.75" x14ac:dyDescent="0.25">
      <c r="A5" s="7">
        <v>2</v>
      </c>
      <c r="B5" s="10">
        <v>46278</v>
      </c>
      <c r="C5" s="8"/>
      <c r="D5" s="8"/>
      <c r="E5" s="33"/>
      <c r="G5" s="4"/>
      <c r="H5" s="1"/>
    </row>
    <row r="6" spans="1:11" ht="15.75" x14ac:dyDescent="0.25">
      <c r="A6" s="7">
        <v>3</v>
      </c>
      <c r="B6" s="10">
        <v>46285</v>
      </c>
      <c r="C6" s="14"/>
      <c r="D6" s="14"/>
      <c r="E6" s="35"/>
    </row>
    <row r="7" spans="1:11" ht="15.75" x14ac:dyDescent="0.25">
      <c r="A7" s="7">
        <v>4</v>
      </c>
      <c r="B7" s="10">
        <v>46313</v>
      </c>
      <c r="C7" s="14"/>
      <c r="D7" s="14"/>
      <c r="E7" s="36"/>
      <c r="G7" s="4"/>
      <c r="H7" s="4"/>
      <c r="I7" s="4"/>
    </row>
    <row r="8" spans="1:11" ht="15.75" x14ac:dyDescent="0.2">
      <c r="A8" s="7">
        <v>5</v>
      </c>
      <c r="B8" s="10">
        <v>46334</v>
      </c>
      <c r="C8" s="8"/>
      <c r="D8" s="8"/>
      <c r="E8" s="41"/>
    </row>
    <row r="9" spans="1:11" ht="15.75" x14ac:dyDescent="0.2">
      <c r="A9" s="7">
        <v>6</v>
      </c>
      <c r="B9" s="10">
        <v>46348</v>
      </c>
      <c r="C9" s="8"/>
      <c r="D9" s="8"/>
      <c r="E9" s="42"/>
    </row>
    <row r="10" spans="1:11" ht="15.75" x14ac:dyDescent="0.25">
      <c r="A10" s="7">
        <v>7</v>
      </c>
      <c r="B10" s="10">
        <v>46362</v>
      </c>
      <c r="C10" s="14"/>
      <c r="D10" s="14"/>
      <c r="E10" s="39"/>
      <c r="I10" s="4"/>
      <c r="J10" s="4"/>
      <c r="K10" s="4"/>
    </row>
    <row r="11" spans="1:11" ht="15.75" x14ac:dyDescent="0.2">
      <c r="A11" s="7">
        <v>8</v>
      </c>
      <c r="B11" s="10">
        <v>46418</v>
      </c>
      <c r="C11" s="8"/>
      <c r="D11" s="8"/>
      <c r="E11" s="43"/>
    </row>
    <row r="12" spans="1:11" ht="15.75" x14ac:dyDescent="0.25">
      <c r="A12" s="7">
        <v>9</v>
      </c>
      <c r="B12" s="10">
        <v>46432</v>
      </c>
      <c r="C12" s="14"/>
      <c r="D12" s="8"/>
      <c r="E12" s="44"/>
    </row>
    <row r="13" spans="1:11" ht="15.75" x14ac:dyDescent="0.2">
      <c r="A13" s="7">
        <v>10</v>
      </c>
      <c r="B13" s="10">
        <v>46439</v>
      </c>
      <c r="C13" s="8"/>
      <c r="D13" s="20"/>
      <c r="E13" s="45"/>
    </row>
    <row r="14" spans="1:11" ht="15.75" x14ac:dyDescent="0.2">
      <c r="A14" s="7">
        <v>11</v>
      </c>
      <c r="B14" s="10">
        <v>46447</v>
      </c>
      <c r="C14" s="8"/>
      <c r="D14" s="8"/>
      <c r="E14" s="46"/>
    </row>
    <row r="15" spans="1:11" ht="15.75" x14ac:dyDescent="0.2">
      <c r="A15" s="7">
        <v>12</v>
      </c>
      <c r="B15" s="10">
        <v>46474</v>
      </c>
      <c r="C15" s="8"/>
      <c r="D15" s="8"/>
      <c r="E15" s="32"/>
    </row>
    <row r="16" spans="1:11" x14ac:dyDescent="0.2">
      <c r="E16" s="9"/>
    </row>
  </sheetData>
  <mergeCells count="1">
    <mergeCell ref="B1:E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2026</vt:lpstr>
      <vt:lpstr>2027</vt:lpstr>
      <vt:lpstr>2026-2027</vt:lpstr>
      <vt:lpstr>Moyenne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GOLAY</dc:creator>
  <cp:lastModifiedBy>Daniel Golay</cp:lastModifiedBy>
  <cp:lastPrinted>2020-09-27T21:31:41Z</cp:lastPrinted>
  <dcterms:created xsi:type="dcterms:W3CDTF">2013-12-15T07:28:22Z</dcterms:created>
  <dcterms:modified xsi:type="dcterms:W3CDTF">2026-08-23T12:22:31Z</dcterms:modified>
</cp:coreProperties>
</file>